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150" activeTab="0"/>
  </bookViews>
  <sheets>
    <sheet name="ระยอง" sheetId="1" r:id="rId1"/>
  </sheets>
  <definedNames>
    <definedName name="OLE_LINK2" localSheetId="0">'ระยอง'!#REF!</definedName>
    <definedName name="_xlnm.Print_Area" localSheetId="0">'ระยอง'!$A$1:$L$63</definedName>
    <definedName name="_xlnm.Print_Titles" localSheetId="0">'ระยอง'!$1:$9</definedName>
  </definedNames>
  <calcPr fullCalcOnLoad="1"/>
</workbook>
</file>

<file path=xl/comments1.xml><?xml version="1.0" encoding="utf-8"?>
<comments xmlns="http://schemas.openxmlformats.org/spreadsheetml/2006/main">
  <authors>
    <author>wittaya</author>
  </authors>
  <commentList>
    <comment ref="J49" authorId="0">
      <text>
        <r>
          <rPr>
            <b/>
            <sz val="8"/>
            <rFont val="Tahoma"/>
            <family val="2"/>
          </rPr>
          <t xml:space="preserve"> วิธีกรอกวันที่ :
</t>
        </r>
        <r>
          <rPr>
            <sz val="8"/>
            <rFont val="Tahoma"/>
            <family val="2"/>
          </rPr>
          <t>เลขเดือน / วันที่ / ปี คศ.</t>
        </r>
      </text>
    </comment>
    <comment ref="J52" authorId="0">
      <text>
        <r>
          <rPr>
            <b/>
            <sz val="8"/>
            <rFont val="Tahoma"/>
            <family val="2"/>
          </rPr>
          <t xml:space="preserve"> วิธีกรอกวันที่ :</t>
        </r>
        <r>
          <rPr>
            <sz val="8"/>
            <rFont val="Tahoma"/>
            <family val="0"/>
          </rPr>
          <t xml:space="preserve">
เลขเดือน / วันที่ / ปี คศ.
</t>
        </r>
      </text>
    </comment>
  </commentList>
</comments>
</file>

<file path=xl/sharedStrings.xml><?xml version="1.0" encoding="utf-8"?>
<sst xmlns="http://schemas.openxmlformats.org/spreadsheetml/2006/main" count="122" uniqueCount="81">
  <si>
    <t>คะแนน</t>
  </si>
  <si>
    <t>หน่วยวัด</t>
  </si>
  <si>
    <t>ผลการดำเนินงาน</t>
  </si>
  <si>
    <t>ระดับ</t>
  </si>
  <si>
    <t>น้ำหนักรวม</t>
  </si>
  <si>
    <t>ที่ได้</t>
  </si>
  <si>
    <t>ถ่วงน้ำหนัก</t>
  </si>
  <si>
    <t>ร้อยละ</t>
  </si>
  <si>
    <t>ตัวชี้วัดผลการปฏิบัติราชการ</t>
  </si>
  <si>
    <t>เกณฑ์การให้คะแนน</t>
  </si>
  <si>
    <t>ผลการ</t>
  </si>
  <si>
    <t>ดำเนินงาน</t>
  </si>
  <si>
    <t>ค่าคะแนน</t>
  </si>
  <si>
    <t xml:space="preserve">   ค่าคะแนนที่ได้</t>
  </si>
  <si>
    <t>ร้อยละของงบประมาณที่สามารถประหยัดได้</t>
  </si>
  <si>
    <t xml:space="preserve"> ร้อยละของหมู่บ้าน/ชุมชนเข้มแข็งที่เอาชนะยาเสพติด</t>
  </si>
  <si>
    <t xml:space="preserve">                 ประจำปีงบประมาณ พ.ศ. 2548</t>
  </si>
  <si>
    <t>ตารางสรุปผลการปฏิบัติราชการตามคำรับรองการปฏิบัติราชการ ประจำปีงบประมาณ พ.ศ. 2548</t>
  </si>
  <si>
    <r>
      <t>มิติที่ 1</t>
    </r>
    <r>
      <rPr>
        <b/>
        <sz val="12"/>
        <rFont val="Angsana New"/>
        <family val="1"/>
      </rPr>
      <t xml:space="preserve"> มิติด้านประสิทธิผลตามยุทธศาสตร์ (น้ำหนัก : ร้อยละ 60)</t>
    </r>
  </si>
  <si>
    <t>การประเมินผลยุทธศาสตร์ของกลุ่มจังหวัด (น้ำหนัก : ร้อยละ 25)</t>
  </si>
  <si>
    <t>การประเมินผลยุทธศาสตร์ของจังหวัด (น้ำหนัก : ร้อยละ 25)</t>
  </si>
  <si>
    <t>X-2</t>
  </si>
  <si>
    <t>X-1</t>
  </si>
  <si>
    <t>X</t>
  </si>
  <si>
    <t>X+1</t>
  </si>
  <si>
    <t>X+2</t>
  </si>
  <si>
    <t>ร้อยละที่ลดลงของจำนวนครัวเรือนยากจนที่มีรายได้
ต่ำกว่าเกณฑ์ จปฐ.</t>
  </si>
  <si>
    <t>ร้อยละเฉลี่ยถ่วงน้ำหนักความสำเร็จของการดำเนิน
โครงการที่ได้รับการจัดสรรงบประมาณตามยุทธศาสตร์
การพัฒนาจังหวัด</t>
  </si>
  <si>
    <t>สัมฤทธิผลตามนโยบายสำคัญเร่งด่วนของรัฐบาล (น้ำหนัก : ร้อยละ 10)</t>
  </si>
  <si>
    <t>ระดับความสำเร็จในการบริหารจัดการอนุรักษ์
ทรัพยากรธรรมชาติและสิ่งแวดล้อม</t>
  </si>
  <si>
    <t>ระดับความสำเร็จของการลดอุบัติเหตุจราจรทางบก</t>
  </si>
  <si>
    <t>ระดับความสำเร็จของการดำเนินการตามมาตรการ
ป้องกันและปราบปรามการทุจริตและประพฤติมิชอบ</t>
  </si>
  <si>
    <r>
      <t xml:space="preserve">มิติที่ 2 </t>
    </r>
    <r>
      <rPr>
        <b/>
        <sz val="12"/>
        <rFont val="Angsana New"/>
        <family val="1"/>
      </rPr>
      <t>มิติด้านคุณภาพการให้บริการ (น้ำหนัก : ร้อยละ 10)</t>
    </r>
  </si>
  <si>
    <r>
      <t>มิติที่ 3</t>
    </r>
    <r>
      <rPr>
        <b/>
        <sz val="12"/>
        <rFont val="Angsana New"/>
        <family val="1"/>
      </rPr>
      <t xml:space="preserve"> มิติด้านประสิทธิภาพของการปฏิบัติราชการ (น้ำหนัก : ร้อยละ 10)</t>
    </r>
  </si>
  <si>
    <r>
      <t>มิติที่ 4</t>
    </r>
    <r>
      <rPr>
        <b/>
        <sz val="12"/>
        <rFont val="Angsana New"/>
        <family val="1"/>
      </rPr>
      <t xml:space="preserve"> มิติด้านการพัฒนาองค์กร (น้ำหนัก : ร้อยละ 20)</t>
    </r>
  </si>
  <si>
    <t>ร้อยละความสำเร็จของการดำเนินงานตามแผน
ปฏิบัติการในการพัฒนาระบบบริหารความรู้
ภายในองค์กรปีงบประมาณ พ.ศ. 2548</t>
  </si>
  <si>
    <r>
      <t>ช่วงที่ 1</t>
    </r>
    <r>
      <rPr>
        <sz val="12"/>
        <rFont val="Angsana New"/>
        <family val="1"/>
      </rPr>
      <t xml:space="preserve"> การประเมินผล ณ วันที่ 31 มีนาคม พ.ศ. 2548</t>
    </r>
  </si>
  <si>
    <t>1) ระยะเวลาการส่งงาน</t>
  </si>
  <si>
    <t>วัน/เดือน/ปี</t>
  </si>
  <si>
    <r>
      <t>ช่วงที่ 2</t>
    </r>
    <r>
      <rPr>
        <sz val="12"/>
        <rFont val="Angsana New"/>
        <family val="1"/>
      </rPr>
      <t xml:space="preserve"> การประเมินผล ณ วันที่ 30 กันยายน พ.ศ. 2548</t>
    </r>
  </si>
  <si>
    <t>ระดับความสำเร็จของร้อยละเฉลี่ยถ่วงน้ำหนัก
ในการลดรอบระยะเวลาของขั้นตอนการปฏิบัติราชการ
ของจังหวัด</t>
  </si>
  <si>
    <t>ระดับความสำเร็จและคุณภาพของการจัดทำข้อเสนอ
การเปลี่ยนแปลงของจังหวัด</t>
  </si>
  <si>
    <t>หมายเหตุ : 1 หมายถึง ตัวชี้วัดที่ยังรอผลการประเมิน โดยใช้ข้อมูลจากหน่วยงานส่วนกลาง</t>
  </si>
  <si>
    <r>
      <t>2) ความครบถ้วนของงาน</t>
    </r>
    <r>
      <rPr>
        <vertAlign val="superscript"/>
        <sz val="12"/>
        <rFont val="Angsana New"/>
        <family val="1"/>
      </rPr>
      <t>3</t>
    </r>
  </si>
  <si>
    <r>
      <t>3) คุณภาพของข้อเสนอการเปลี่ยนแปลง</t>
    </r>
    <r>
      <rPr>
        <vertAlign val="superscript"/>
        <sz val="12"/>
        <rFont val="Angsana New"/>
        <family val="1"/>
      </rPr>
      <t>3</t>
    </r>
  </si>
  <si>
    <r>
      <t>หมายเหตุ :</t>
    </r>
    <r>
      <rPr>
        <sz val="11"/>
        <rFont val="Angsana New"/>
        <family val="1"/>
      </rPr>
      <t xml:space="preserve"> 2 หมายถึง ตัวชี้วัดที่ยังรอผลการประเมิน โดยใช้ข้อมูลที่จังหวัดจัดเก็บเอง</t>
    </r>
  </si>
  <si>
    <t>N/A</t>
  </si>
  <si>
    <t>ระดับความสำเร็จของการพัฒนาระบบฐานข้อมูล
และสารสนเทศของจังหวัด</t>
  </si>
  <si>
    <t>ร้อยละเฉลี่ยถ่วงน้ำหนักของอาหารสด ตลาดสด 
ร้านอาหารและแผงลอย สถานที่ผลิตอาหารแปรรูป
ที่ผ่านมาตรฐานด้านสาธารณสุข</t>
  </si>
  <si>
    <t>ค่าคะแนนจากสูตร</t>
  </si>
  <si>
    <t>ก่อน Adjust</t>
  </si>
  <si>
    <t>(ห้ามลบ)</t>
  </si>
  <si>
    <r>
      <t xml:space="preserve">ร้อยละที่เพิ่มขึ้นของคดีที่สามารถจับกุมผู้กระทำผิดได้ </t>
    </r>
    <r>
      <rPr>
        <vertAlign val="superscript"/>
        <sz val="12"/>
        <rFont val="Angsana New"/>
        <family val="1"/>
      </rPr>
      <t>1</t>
    </r>
  </si>
  <si>
    <r>
      <t>หมายเหตุ :</t>
    </r>
    <r>
      <rPr>
        <sz val="11"/>
        <rFont val="Angsana New"/>
        <family val="1"/>
      </rPr>
      <t xml:space="preserve"> 3 หมายถึง ตัวชี้วัดรอผลการประเมิน เนื่องจากเป็นตัวชี้วัดที่ต้องประเมินเชิงคุณภาพ</t>
    </r>
  </si>
  <si>
    <r>
      <t>ร้อยละที่เพิ่มขึ้นของผลิตภัณฑ์มวลรวมของจังหวัด (GPP)</t>
    </r>
    <r>
      <rPr>
        <vertAlign val="superscript"/>
        <sz val="12"/>
        <rFont val="Angsana New"/>
        <family val="1"/>
      </rPr>
      <t>1</t>
    </r>
  </si>
  <si>
    <r>
      <t>น้ำหนัก</t>
    </r>
    <r>
      <rPr>
        <b/>
        <sz val="11"/>
        <rFont val="Angsana New"/>
        <family val="1"/>
      </rPr>
      <t xml:space="preserve"> (ร้อยละ)</t>
    </r>
  </si>
  <si>
    <t>ผลิตภัณฑ์</t>
  </si>
  <si>
    <t>ร้อยละที่เพิ่มขึ้นของมูลค่าการลงทุนด้านอุตสาหกรรมและพลังงานต่อปี</t>
  </si>
  <si>
    <t xml:space="preserve">ร้อยละที่เพิ่มขึ้นของโรงงานที่ได้รับการรับรองมาตรฐาน ISO 14000 ,9000 ,มอก.18001 และ QS 9000 </t>
  </si>
  <si>
    <t>จำนวนผลิตภัณฑ์OTOPที่ได้รับมาตรฐาน 4-5 ดาว</t>
  </si>
  <si>
    <t xml:space="preserve">ร้อยละที่เพิ่มขึ้นของผู้ประกอบการด้านการเกษตรที่ได้การรับรองมาตรฐาน GAP, COC และ GMP </t>
  </si>
  <si>
    <t>13.1 ระดับความสำเร็จในการจัดทำแผนและดำเนินการ
       ตามแผนบริหารจัดการอนุรักษ์ทรัพยากรธรรมชาติ
       และสิ่งแวดล้อม</t>
  </si>
  <si>
    <r>
      <t>13.2 ร้อยละที่เปลี่ยนแปลงของจำนวนพื้นที่ป่าไม้
       ในจังหวัด</t>
    </r>
    <r>
      <rPr>
        <vertAlign val="superscript"/>
        <sz val="12"/>
        <rFont val="Angsana New"/>
        <family val="1"/>
      </rPr>
      <t>1</t>
    </r>
  </si>
  <si>
    <t>14.1 ร้อยละของตัวอย่างอาหารสดที่ปราศจาก
       สารปนเปื้อน 5 ชนิดและตรวจพบยาฆ่าแมลง
       ผ่านเกณฑ์ความปลอดภัย</t>
  </si>
  <si>
    <t>14.2 ร้อยละของตลาดสดประเภทที่ 1 ที่ได้รับรอง
       ความสะอาดและผ่านเกณฑ์ตลาดสดน่าซื้อ
       ระดับดี (3 ดาว) หรือระดับดีมาก (5 ดาว)</t>
  </si>
  <si>
    <t>14.3 ร้อยละของร้านอาหารและแผงลอยที่ผ่านเกณฑ์
       อาหารสะอาด รสชาติอร่อย (Clean Food 
       Good Taste)</t>
  </si>
  <si>
    <t>14.4 ร้อยละของสถานที่ผลิตอาหารแปรรูปที่ผ่านเกณฑ์
       มาตรฐานตามหลักเกณฑ์วิธีการผลิตที่ดี 
       (GMP : Good Manufacturing Practices)</t>
  </si>
  <si>
    <t>15.1 ระดับความสำเร็จของการดำเนินการตามแผนงาน/
       โครงการเพื่อลดอุบัติเหตุที่เกิดจากการจราจรทางบก</t>
  </si>
  <si>
    <r>
      <t>15.2 ร้อยละที่เปลี่ยนแปลงของจำนวนการเกิดอุบัติเหตุ
       จราจรทางบก</t>
    </r>
    <r>
      <rPr>
        <vertAlign val="superscript"/>
        <sz val="12"/>
        <rFont val="Angsana New"/>
        <family val="1"/>
      </rPr>
      <t>1</t>
    </r>
  </si>
  <si>
    <t xml:space="preserve">จังหวัดระยอง  กลุ่มจังหวัดภาคตะวันออก(5.1) </t>
  </si>
  <si>
    <t>รายงานผลการปฏิบัติราชการตามคำรับรองการปฏิบัติราชการของจังหวัด</t>
  </si>
  <si>
    <r>
      <t>ร้อยละที่เพิ่มขึ้นของรายได้จากการท่องเที่ยว</t>
    </r>
    <r>
      <rPr>
        <vertAlign val="superscript"/>
        <sz val="13"/>
        <rFont val="Browallia New"/>
        <family val="2"/>
      </rPr>
      <t>1</t>
    </r>
  </si>
  <si>
    <r>
      <t>ร้อยละที่เพิ่มขึ้นของมูลค่าการจำหน่ายสินค้า OTOP</t>
    </r>
    <r>
      <rPr>
        <vertAlign val="superscript"/>
        <sz val="12"/>
        <rFont val="Angsana New"/>
        <family val="1"/>
      </rPr>
      <t>1</t>
    </r>
  </si>
  <si>
    <t>ยกเลิกตัวชี้วัด</t>
  </si>
  <si>
    <r>
      <t>ร้อยละที่เพิ่มขึ้นของจำนวนนักท่องเที่ยวและจำนวน
ผู้เยี่ยมเยือน</t>
    </r>
    <r>
      <rPr>
        <vertAlign val="superscript"/>
        <sz val="12"/>
        <rFont val="Angsana New"/>
        <family val="1"/>
      </rPr>
      <t>1</t>
    </r>
  </si>
  <si>
    <t>ระดับความสำเร็จของการกำหนดมาตรการและดำเนินการตามมาตรการประหยัดพลังงาน</t>
  </si>
  <si>
    <t>-</t>
  </si>
  <si>
    <r>
      <t>ร้อยละของระดับความพึงพอใจของผู้รับบริการ</t>
    </r>
    <r>
      <rPr>
        <vertAlign val="superscript"/>
        <sz val="12"/>
        <rFont val="Angsana New"/>
        <family val="1"/>
      </rPr>
      <t>1</t>
    </r>
  </si>
  <si>
    <t>ตำแหน่ง หัวหน้ากลุ่มงานยุทธศาสตร์การพัฒนาจังหวัด   เบอร์ติดต่อ 0-3869-4000</t>
  </si>
  <si>
    <t>รายงาน  ณ วันที่ 31  เดือน ตุลาคม  พ.ศ. 2548</t>
  </si>
  <si>
    <t>ผู้รายงาน นายมาโนช  พลอยแก้ว      หน่วยงาน สำนักงานจังหวัดระยอง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</si>
</sst>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0.0000"/>
    <numFmt numFmtId="208" formatCode="0.0"/>
    <numFmt numFmtId="209" formatCode="#,##0.0000"/>
    <numFmt numFmtId="210" formatCode="0.0%"/>
    <numFmt numFmtId="211" formatCode="0.000"/>
    <numFmt numFmtId="212" formatCode="#,##0.00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.00000"/>
    <numFmt numFmtId="218" formatCode="_-* #,##0.0000_-;\-* #,##0.0000_-;_-* &quot;-&quot;??_-;_-@_-"/>
    <numFmt numFmtId="219" formatCode="#,##0.0000;\-#,##0.0000"/>
    <numFmt numFmtId="220" formatCode="_-* #,##0.0000_-;\-* #,##0.0000_-;_-* &quot;-&quot;????_-;_-@_-"/>
    <numFmt numFmtId="221" formatCode="#,##0.0000_ ;\-#,##0.0000\ "/>
    <numFmt numFmtId="222" formatCode="_-* #,##0.000_-;\-* #,##0.000_-;_-* &quot;-&quot;??_-;_-@_-"/>
    <numFmt numFmtId="223" formatCode="0.000000"/>
    <numFmt numFmtId="224" formatCode="0.0000%"/>
    <numFmt numFmtId="225" formatCode="_-* #,##0.00000_-;\-* #,##0.00000_-;_-* &quot;-&quot;??_-;_-@_-"/>
    <numFmt numFmtId="226" formatCode="_-* #,##0.0_-;\-* #,##0.0_-;_-* &quot;-&quot;??_-;_-@_-"/>
    <numFmt numFmtId="227" formatCode="_-* #,##0_-;\-* #,##0_-;_-* &quot;-&quot;??_-;_-@_-"/>
    <numFmt numFmtId="228" formatCode="0.0000000"/>
    <numFmt numFmtId="229" formatCode="_(* #,##0.0_);_(* \(#,##0.0\);_(* &quot;-&quot;??_);_(@_)"/>
    <numFmt numFmtId="230" formatCode="_(* #,##0_);_(* \(#,##0\);_(* &quot;-&quot;??_);_(@_)"/>
    <numFmt numFmtId="231" formatCode="0.00000000"/>
    <numFmt numFmtId="232" formatCode="_(* #,##0.000_);_(* \(#,##0.000\);_(* &quot;-&quot;??_);_(@_)"/>
    <numFmt numFmtId="233" formatCode="_(* #,##0.0000_);_(* \(#,##0.0000\);_(* &quot;-&quot;??_);_(@_)"/>
    <numFmt numFmtId="234" formatCode="#,##0.00000;\-#,##0.00000"/>
    <numFmt numFmtId="235" formatCode="#,##0.000;\-#,##0.000"/>
    <numFmt numFmtId="236" formatCode="0.000000000"/>
    <numFmt numFmtId="237" formatCode="0.000%"/>
    <numFmt numFmtId="238" formatCode="0.00000%"/>
    <numFmt numFmtId="239" formatCode="0.000000%"/>
    <numFmt numFmtId="240" formatCode="0.0000000000"/>
    <numFmt numFmtId="241" formatCode="0.00000000000"/>
    <numFmt numFmtId="242" formatCode="&quot;$&quot;#,##0.00"/>
    <numFmt numFmtId="243" formatCode="[$-107041E]d\ mmm\ yy;@"/>
    <numFmt numFmtId="244" formatCode="[$-409]dddd\,\ mmmm\ dd\,\ yyyy"/>
  </numFmts>
  <fonts count="28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1"/>
      <name val="Angsana New"/>
      <family val="1"/>
    </font>
    <font>
      <sz val="12"/>
      <name val="Angsana New"/>
      <family val="1"/>
    </font>
    <font>
      <sz val="10"/>
      <name val="Angsana New"/>
      <family val="1"/>
    </font>
    <font>
      <sz val="14"/>
      <name val="CordiaUPC"/>
      <family val="0"/>
    </font>
    <font>
      <sz val="14"/>
      <name val="Angsana New"/>
      <family val="1"/>
    </font>
    <font>
      <sz val="13"/>
      <name val="Angsana New"/>
      <family val="1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vertAlign val="superscript"/>
      <sz val="12"/>
      <name val="Angsana New"/>
      <family val="1"/>
    </font>
    <font>
      <b/>
      <sz val="15"/>
      <name val="Angsana New"/>
      <family val="1"/>
    </font>
    <font>
      <b/>
      <sz val="12"/>
      <name val="AngsanaUPC"/>
      <family val="1"/>
    </font>
    <font>
      <sz val="15"/>
      <name val="Cordia New"/>
      <family val="0"/>
    </font>
    <font>
      <sz val="11"/>
      <color indexed="9"/>
      <name val="Angsana New"/>
      <family val="1"/>
    </font>
    <font>
      <b/>
      <sz val="10"/>
      <name val="Angsana New"/>
      <family val="1"/>
    </font>
    <font>
      <sz val="8"/>
      <name val="Tahoma"/>
      <family val="2"/>
    </font>
    <font>
      <u val="single"/>
      <sz val="12"/>
      <name val="Angsana New"/>
      <family val="1"/>
    </font>
    <font>
      <sz val="9"/>
      <name val="Angsana New"/>
      <family val="1"/>
    </font>
    <font>
      <b/>
      <sz val="11"/>
      <name val="Angsana New"/>
      <family val="1"/>
    </font>
    <font>
      <b/>
      <sz val="8"/>
      <name val="Tahoma"/>
      <family val="2"/>
    </font>
    <font>
      <sz val="13"/>
      <name val="Browallia New"/>
      <family val="2"/>
    </font>
    <font>
      <vertAlign val="superscript"/>
      <sz val="13"/>
      <name val="Browallia New"/>
      <family val="2"/>
    </font>
    <font>
      <sz val="12"/>
      <color indexed="9"/>
      <name val="Angsana New"/>
      <family val="1"/>
    </font>
    <font>
      <sz val="13"/>
      <color indexed="9"/>
      <name val="Angsana New"/>
      <family val="1"/>
    </font>
    <font>
      <b/>
      <sz val="12"/>
      <color indexed="9"/>
      <name val="Angsana New"/>
      <family val="1"/>
    </font>
    <font>
      <b/>
      <sz val="8"/>
      <name val="Cordia Ne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Alignment="1">
      <alignment vertical="top"/>
    </xf>
    <xf numFmtId="0" fontId="5" fillId="0" borderId="0" xfId="0" applyNumberFormat="1" applyFont="1" applyFill="1" applyAlignment="1">
      <alignment horizontal="center" vertical="top"/>
    </xf>
    <xf numFmtId="0" fontId="8" fillId="0" borderId="0" xfId="0" applyFont="1" applyFill="1" applyAlignment="1">
      <alignment vertical="top"/>
    </xf>
    <xf numFmtId="0" fontId="4" fillId="0" borderId="1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center" vertical="top"/>
    </xf>
    <xf numFmtId="0" fontId="8" fillId="0" borderId="0" xfId="16" applyNumberFormat="1" applyFont="1" applyFill="1" applyBorder="1" applyAlignment="1">
      <alignment vertical="top"/>
    </xf>
    <xf numFmtId="220" fontId="8" fillId="0" borderId="0" xfId="16" applyNumberFormat="1" applyFont="1" applyFill="1" applyBorder="1" applyAlignment="1">
      <alignment horizontal="center" vertical="top"/>
    </xf>
    <xf numFmtId="207" fontId="8" fillId="0" borderId="0" xfId="0" applyNumberFormat="1" applyFont="1" applyFill="1" applyBorder="1" applyAlignment="1">
      <alignment horizontal="center" vertical="top"/>
    </xf>
    <xf numFmtId="0" fontId="9" fillId="0" borderId="2" xfId="0" applyFont="1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0" fontId="4" fillId="0" borderId="4" xfId="0" applyFont="1" applyFill="1" applyBorder="1" applyAlignment="1">
      <alignment vertical="top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/>
    </xf>
    <xf numFmtId="0" fontId="4" fillId="0" borderId="6" xfId="0" applyFont="1" applyFill="1" applyBorder="1" applyAlignment="1">
      <alignment vertical="top"/>
    </xf>
    <xf numFmtId="0" fontId="3" fillId="0" borderId="0" xfId="0" applyFont="1" applyFill="1" applyAlignment="1">
      <alignment horizontal="left" vertical="top"/>
    </xf>
    <xf numFmtId="0" fontId="3" fillId="0" borderId="7" xfId="0" applyFont="1" applyFill="1" applyBorder="1" applyAlignment="1">
      <alignment vertical="top"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15" fillId="0" borderId="0" xfId="0" applyFont="1" applyFill="1" applyAlignment="1">
      <alignment vertical="top"/>
    </xf>
    <xf numFmtId="0" fontId="4" fillId="0" borderId="8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/>
    </xf>
    <xf numFmtId="1" fontId="9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/>
    </xf>
    <xf numFmtId="207" fontId="9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207" fontId="4" fillId="0" borderId="4" xfId="0" applyNumberFormat="1" applyFont="1" applyFill="1" applyBorder="1" applyAlignment="1">
      <alignment horizontal="center" vertical="center"/>
    </xf>
    <xf numFmtId="0" fontId="16" fillId="0" borderId="9" xfId="16" applyNumberFormat="1" applyFont="1" applyFill="1" applyBorder="1" applyAlignment="1">
      <alignment horizontal="center" vertical="center"/>
    </xf>
    <xf numFmtId="4" fontId="16" fillId="0" borderId="9" xfId="16" applyNumberFormat="1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10" xfId="16" applyNumberFormat="1" applyFont="1" applyFill="1" applyBorder="1" applyAlignment="1">
      <alignment horizontal="center" vertical="center"/>
    </xf>
    <xf numFmtId="4" fontId="16" fillId="0" borderId="10" xfId="16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/>
    </xf>
    <xf numFmtId="0" fontId="14" fillId="0" borderId="14" xfId="0" applyFont="1" applyBorder="1" applyAlignment="1">
      <alignment/>
    </xf>
    <xf numFmtId="0" fontId="4" fillId="0" borderId="15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9" fillId="0" borderId="5" xfId="0" applyFont="1" applyFill="1" applyBorder="1" applyAlignment="1">
      <alignment horizontal="center"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207" fontId="4" fillId="0" borderId="0" xfId="0" applyNumberFormat="1" applyFont="1" applyFill="1" applyAlignment="1">
      <alignment horizontal="center" vertical="top"/>
    </xf>
    <xf numFmtId="207" fontId="4" fillId="0" borderId="9" xfId="16" applyNumberFormat="1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1" fontId="9" fillId="0" borderId="4" xfId="0" applyNumberFormat="1" applyFont="1" applyFill="1" applyBorder="1" applyAlignment="1">
      <alignment horizontal="center" vertical="top"/>
    </xf>
    <xf numFmtId="0" fontId="4" fillId="0" borderId="4" xfId="16" applyNumberFormat="1" applyFont="1" applyFill="1" applyBorder="1" applyAlignment="1">
      <alignment horizontal="center" vertical="top"/>
    </xf>
    <xf numFmtId="207" fontId="9" fillId="0" borderId="4" xfId="0" applyNumberFormat="1" applyFont="1" applyFill="1" applyBorder="1" applyAlignment="1">
      <alignment horizontal="center" vertical="top"/>
    </xf>
    <xf numFmtId="207" fontId="4" fillId="0" borderId="4" xfId="16" applyNumberFormat="1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 wrapText="1"/>
    </xf>
    <xf numFmtId="0" fontId="4" fillId="0" borderId="9" xfId="0" applyNumberFormat="1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/>
    </xf>
    <xf numFmtId="0" fontId="4" fillId="0" borderId="4" xfId="0" applyNumberFormat="1" applyFont="1" applyFill="1" applyBorder="1" applyAlignment="1">
      <alignment horizontal="center" vertical="top"/>
    </xf>
    <xf numFmtId="1" fontId="4" fillId="0" borderId="4" xfId="0" applyNumberFormat="1" applyFont="1" applyFill="1" applyBorder="1" applyAlignment="1">
      <alignment horizontal="center" vertical="top"/>
    </xf>
    <xf numFmtId="0" fontId="4" fillId="0" borderId="9" xfId="0" applyNumberFormat="1" applyFont="1" applyFill="1" applyBorder="1" applyAlignment="1">
      <alignment horizontal="center" vertical="top"/>
    </xf>
    <xf numFmtId="4" fontId="4" fillId="0" borderId="9" xfId="21" applyNumberFormat="1" applyFont="1" applyFill="1" applyBorder="1" applyAlignment="1">
      <alignment horizontal="center" vertical="top"/>
    </xf>
    <xf numFmtId="0" fontId="4" fillId="0" borderId="9" xfId="21" applyNumberFormat="1" applyFont="1" applyFill="1" applyBorder="1" applyAlignment="1">
      <alignment horizontal="center" vertical="top"/>
    </xf>
    <xf numFmtId="1" fontId="4" fillId="0" borderId="9" xfId="0" applyNumberFormat="1" applyFont="1" applyFill="1" applyBorder="1" applyAlignment="1">
      <alignment horizontal="center" vertical="top" wrapText="1"/>
    </xf>
    <xf numFmtId="2" fontId="4" fillId="0" borderId="9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207" fontId="4" fillId="0" borderId="9" xfId="0" applyNumberFormat="1" applyFont="1" applyFill="1" applyBorder="1" applyAlignment="1">
      <alignment horizontal="center" vertical="top"/>
    </xf>
    <xf numFmtId="243" fontId="19" fillId="0" borderId="9" xfId="0" applyNumberFormat="1" applyFont="1" applyFill="1" applyBorder="1" applyAlignment="1">
      <alignment horizontal="center" vertical="top"/>
    </xf>
    <xf numFmtId="1" fontId="4" fillId="0" borderId="10" xfId="0" applyNumberFormat="1" applyFont="1" applyFill="1" applyBorder="1" applyAlignment="1">
      <alignment horizontal="center" vertical="top"/>
    </xf>
    <xf numFmtId="207" fontId="4" fillId="0" borderId="10" xfId="0" applyNumberFormat="1" applyFont="1" applyFill="1" applyBorder="1" applyAlignment="1">
      <alignment horizontal="center" vertical="top"/>
    </xf>
    <xf numFmtId="1" fontId="9" fillId="0" borderId="1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0" xfId="16" applyNumberFormat="1" applyFont="1" applyFill="1" applyBorder="1" applyAlignment="1">
      <alignment horizontal="center" vertical="top"/>
    </xf>
    <xf numFmtId="207" fontId="9" fillId="0" borderId="9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/>
    </xf>
    <xf numFmtId="207" fontId="4" fillId="0" borderId="7" xfId="0" applyNumberFormat="1" applyFont="1" applyFill="1" applyBorder="1" applyAlignment="1">
      <alignment horizontal="center" vertical="top"/>
    </xf>
    <xf numFmtId="207" fontId="4" fillId="0" borderId="10" xfId="16" applyNumberFormat="1" applyFont="1" applyFill="1" applyBorder="1" applyAlignment="1">
      <alignment horizontal="center" vertical="top"/>
    </xf>
    <xf numFmtId="207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4" fillId="0" borderId="17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4" xfId="16" applyNumberFormat="1" applyFont="1" applyFill="1" applyBorder="1" applyAlignment="1" applyProtection="1">
      <alignment horizontal="center" vertical="center"/>
      <protection locked="0"/>
    </xf>
    <xf numFmtId="0" fontId="4" fillId="0" borderId="4" xfId="0" applyNumberFormat="1" applyFont="1" applyFill="1" applyBorder="1" applyAlignment="1" applyProtection="1">
      <alignment horizontal="center" vertical="center"/>
      <protection locked="0"/>
    </xf>
    <xf numFmtId="2" fontId="4" fillId="2" borderId="9" xfId="0" applyNumberFormat="1" applyFont="1" applyFill="1" applyBorder="1" applyAlignment="1" applyProtection="1">
      <alignment horizontal="center" vertical="top" wrapText="1"/>
      <protection locked="0"/>
    </xf>
    <xf numFmtId="2" fontId="4" fillId="0" borderId="9" xfId="0" applyNumberFormat="1" applyFont="1" applyFill="1" applyBorder="1" applyAlignment="1" applyProtection="1">
      <alignment horizontal="center" vertical="top" wrapText="1"/>
      <protection locked="0"/>
    </xf>
    <xf numFmtId="2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4" xfId="16" applyNumberFormat="1" applyFont="1" applyFill="1" applyBorder="1" applyAlignment="1" applyProtection="1">
      <alignment horizontal="center" vertical="top"/>
      <protection locked="0"/>
    </xf>
    <xf numFmtId="1" fontId="4" fillId="2" borderId="9" xfId="0" applyNumberFormat="1" applyFont="1" applyFill="1" applyBorder="1" applyAlignment="1" applyProtection="1">
      <alignment horizontal="center" vertical="top" wrapText="1"/>
      <protection locked="0"/>
    </xf>
    <xf numFmtId="0" fontId="4" fillId="0" borderId="4" xfId="0" applyNumberFormat="1" applyFont="1" applyFill="1" applyBorder="1" applyAlignment="1" applyProtection="1">
      <alignment horizontal="center" vertical="top"/>
      <protection locked="0"/>
    </xf>
    <xf numFmtId="2" fontId="4" fillId="2" borderId="9" xfId="0" applyNumberFormat="1" applyFont="1" applyFill="1" applyBorder="1" applyAlignment="1" applyProtection="1">
      <alignment horizontal="center" vertical="top"/>
      <protection locked="0"/>
    </xf>
    <xf numFmtId="0" fontId="4" fillId="0" borderId="9" xfId="0" applyNumberFormat="1" applyFont="1" applyFill="1" applyBorder="1" applyAlignment="1" applyProtection="1">
      <alignment horizontal="center" vertical="top"/>
      <protection locked="0"/>
    </xf>
    <xf numFmtId="1" fontId="4" fillId="2" borderId="9" xfId="0" applyNumberFormat="1" applyFont="1" applyFill="1" applyBorder="1" applyAlignment="1" applyProtection="1">
      <alignment horizontal="center" vertical="top"/>
      <protection locked="0"/>
    </xf>
    <xf numFmtId="0" fontId="4" fillId="0" borderId="9" xfId="0" applyFont="1" applyFill="1" applyBorder="1" applyAlignment="1" applyProtection="1">
      <alignment horizontal="center" vertical="top"/>
      <protection locked="0"/>
    </xf>
    <xf numFmtId="1" fontId="4" fillId="0" borderId="9" xfId="0" applyNumberFormat="1" applyFont="1" applyFill="1" applyBorder="1" applyAlignment="1" applyProtection="1">
      <alignment horizontal="center" vertical="top"/>
      <protection locked="0"/>
    </xf>
    <xf numFmtId="1" fontId="4" fillId="2" borderId="10" xfId="0" applyNumberFormat="1" applyFont="1" applyFill="1" applyBorder="1" applyAlignment="1" applyProtection="1">
      <alignment horizontal="center" vertical="top"/>
      <protection locked="0"/>
    </xf>
    <xf numFmtId="243" fontId="5" fillId="2" borderId="9" xfId="0" applyNumberFormat="1" applyFont="1" applyFill="1" applyBorder="1" applyAlignment="1" applyProtection="1">
      <alignment horizontal="center" vertical="top"/>
      <protection locked="0"/>
    </xf>
    <xf numFmtId="2" fontId="4" fillId="0" borderId="9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2" fontId="4" fillId="0" borderId="10" xfId="0" applyNumberFormat="1" applyFont="1" applyFill="1" applyBorder="1" applyAlignment="1">
      <alignment horizontal="center" vertical="top" wrapText="1"/>
    </xf>
    <xf numFmtId="2" fontId="4" fillId="0" borderId="9" xfId="21" applyNumberFormat="1" applyFont="1" applyFill="1" applyBorder="1" applyAlignment="1">
      <alignment horizontal="center" vertical="top"/>
    </xf>
    <xf numFmtId="2" fontId="4" fillId="0" borderId="16" xfId="0" applyNumberFormat="1" applyFont="1" applyFill="1" applyBorder="1" applyAlignment="1">
      <alignment horizontal="center" vertical="top"/>
    </xf>
    <xf numFmtId="219" fontId="4" fillId="0" borderId="9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vertical="top"/>
    </xf>
    <xf numFmtId="219" fontId="24" fillId="0" borderId="0" xfId="0" applyNumberFormat="1" applyFont="1" applyFill="1" applyBorder="1" applyAlignment="1">
      <alignment horizontal="center" vertical="center"/>
    </xf>
    <xf numFmtId="207" fontId="26" fillId="0" borderId="0" xfId="0" applyNumberFormat="1" applyFont="1" applyFill="1" applyBorder="1" applyAlignment="1">
      <alignment horizontal="center" vertical="center"/>
    </xf>
    <xf numFmtId="219" fontId="24" fillId="0" borderId="0" xfId="15" applyNumberFormat="1" applyFont="1" applyFill="1" applyBorder="1" applyAlignment="1">
      <alignment horizontal="center" vertical="center" wrapText="1"/>
      <protection/>
    </xf>
    <xf numFmtId="219" fontId="24" fillId="0" borderId="0" xfId="0" applyNumberFormat="1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9" fillId="2" borderId="0" xfId="0" applyFont="1" applyFill="1" applyBorder="1" applyAlignment="1" applyProtection="1">
      <alignment vertical="top"/>
      <protection locked="0"/>
    </xf>
    <xf numFmtId="0" fontId="20" fillId="2" borderId="0" xfId="0" applyFont="1" applyFill="1" applyBorder="1" applyAlignment="1" applyProtection="1">
      <alignment horizontal="center" vertical="top"/>
      <protection locked="0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0" fillId="0" borderId="2" xfId="0" applyFont="1" applyFill="1" applyBorder="1" applyAlignment="1">
      <alignment vertical="top"/>
    </xf>
    <xf numFmtId="0" fontId="10" fillId="0" borderId="20" xfId="0" applyFont="1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10" fillId="0" borderId="17" xfId="0" applyFont="1" applyFill="1" applyBorder="1" applyAlignment="1">
      <alignment vertical="top"/>
    </xf>
    <xf numFmtId="0" fontId="10" fillId="0" borderId="21" xfId="0" applyFont="1" applyFill="1" applyBorder="1" applyAlignment="1">
      <alignment vertical="top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top"/>
    </xf>
    <xf numFmtId="0" fontId="9" fillId="0" borderId="17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top" wrapText="1"/>
      <protection locked="0"/>
    </xf>
    <xf numFmtId="2" fontId="4" fillId="0" borderId="5" xfId="0" applyNumberFormat="1" applyFont="1" applyFill="1" applyBorder="1" applyAlignment="1" applyProtection="1">
      <alignment horizontal="center" vertical="top" wrapText="1"/>
      <protection locked="0"/>
    </xf>
    <xf numFmtId="220" fontId="9" fillId="0" borderId="0" xfId="16" applyNumberFormat="1" applyFont="1" applyFill="1" applyBorder="1" applyAlignment="1">
      <alignment horizontal="center" vertical="top"/>
    </xf>
    <xf numFmtId="220" fontId="9" fillId="0" borderId="5" xfId="16" applyNumberFormat="1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left" vertical="top"/>
    </xf>
    <xf numFmtId="0" fontId="0" fillId="0" borderId="20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9" fillId="0" borderId="16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</cellXfs>
  <cellStyles count="9">
    <cellStyle name="Normal" xfId="0"/>
    <cellStyle name="Normal_กข.คจ." xfId="15"/>
    <cellStyle name="Comma" xfId="16"/>
    <cellStyle name="Comma [0]" xfId="17"/>
    <cellStyle name="Currency" xfId="18"/>
    <cellStyle name="Currency [0]" xfId="19"/>
    <cellStyle name="Hyperlink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885825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66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N79"/>
  <sheetViews>
    <sheetView tabSelected="1" zoomScale="130" zoomScaleNormal="130" workbookViewId="0" topLeftCell="A46">
      <selection activeCell="F57" sqref="F57"/>
    </sheetView>
  </sheetViews>
  <sheetFormatPr defaultColWidth="9.140625" defaultRowHeight="21.75"/>
  <cols>
    <col min="1" max="1" width="2.7109375" style="1" customWidth="1"/>
    <col min="2" max="2" width="36.8515625" style="3" customWidth="1"/>
    <col min="3" max="3" width="7.28125" style="1" customWidth="1"/>
    <col min="4" max="4" width="6.00390625" style="1" customWidth="1"/>
    <col min="5" max="9" width="5.57421875" style="8" customWidth="1"/>
    <col min="10" max="10" width="6.57421875" style="8" customWidth="1"/>
    <col min="11" max="11" width="6.57421875" style="1" customWidth="1"/>
    <col min="12" max="12" width="6.7109375" style="1" customWidth="1"/>
    <col min="13" max="13" width="4.8515625" style="1" customWidth="1"/>
    <col min="14" max="14" width="13.8515625" style="117" bestFit="1" customWidth="1"/>
    <col min="15" max="16384" width="9.140625" style="1" customWidth="1"/>
  </cols>
  <sheetData>
    <row r="1" spans="1:14" s="3" customFormat="1" ht="18" customHeight="1">
      <c r="A1" s="25"/>
      <c r="B1" s="26"/>
      <c r="C1" s="27"/>
      <c r="D1" s="27"/>
      <c r="E1" s="27"/>
      <c r="F1" s="27"/>
      <c r="G1" s="27"/>
      <c r="H1" s="27"/>
      <c r="I1" s="27"/>
      <c r="J1" s="27"/>
      <c r="K1" s="27"/>
      <c r="L1" s="27" t="s">
        <v>70</v>
      </c>
      <c r="N1" s="116"/>
    </row>
    <row r="2" spans="1:14" s="3" customFormat="1" ht="18" customHeight="1">
      <c r="A2" s="25"/>
      <c r="B2" s="26"/>
      <c r="C2" s="27"/>
      <c r="D2" s="27"/>
      <c r="E2" s="27"/>
      <c r="F2" s="27"/>
      <c r="G2" s="27"/>
      <c r="H2" s="27"/>
      <c r="I2" s="27"/>
      <c r="J2" s="27"/>
      <c r="K2" s="27"/>
      <c r="L2" s="27" t="s">
        <v>16</v>
      </c>
      <c r="N2" s="116"/>
    </row>
    <row r="3" ht="18" customHeight="1" thickBot="1"/>
    <row r="4" spans="1:12" ht="22.5" customHeight="1" thickTop="1">
      <c r="A4" s="128" t="s">
        <v>17</v>
      </c>
      <c r="B4" s="129"/>
      <c r="C4" s="129"/>
      <c r="D4" s="129"/>
      <c r="E4" s="129"/>
      <c r="F4" s="129"/>
      <c r="G4" s="129"/>
      <c r="H4" s="129"/>
      <c r="I4" s="129"/>
      <c r="J4" s="43"/>
      <c r="K4" s="43"/>
      <c r="L4" s="44"/>
    </row>
    <row r="5" spans="1:12" ht="24" thickBot="1">
      <c r="A5" s="130" t="s">
        <v>69</v>
      </c>
      <c r="B5" s="131"/>
      <c r="C5" s="131"/>
      <c r="D5" s="131"/>
      <c r="E5" s="131"/>
      <c r="F5" s="131"/>
      <c r="G5" s="131"/>
      <c r="H5" s="131"/>
      <c r="I5" s="131"/>
      <c r="J5" s="45"/>
      <c r="K5" s="45"/>
      <c r="L5" s="46"/>
    </row>
    <row r="6" spans="1:12" ht="18" customHeight="1" thickTop="1">
      <c r="A6" s="24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</row>
    <row r="7" spans="1:14" ht="18" customHeight="1">
      <c r="A7" s="140" t="s">
        <v>8</v>
      </c>
      <c r="B7" s="141"/>
      <c r="C7" s="153" t="s">
        <v>1</v>
      </c>
      <c r="D7" s="156" t="s">
        <v>55</v>
      </c>
      <c r="E7" s="159" t="s">
        <v>9</v>
      </c>
      <c r="F7" s="159"/>
      <c r="G7" s="159"/>
      <c r="H7" s="159"/>
      <c r="I7" s="159"/>
      <c r="J7" s="160" t="s">
        <v>2</v>
      </c>
      <c r="K7" s="161"/>
      <c r="L7" s="162"/>
      <c r="N7" s="118" t="s">
        <v>49</v>
      </c>
    </row>
    <row r="8" spans="1:14" ht="18" customHeight="1">
      <c r="A8" s="142"/>
      <c r="B8" s="143"/>
      <c r="C8" s="154"/>
      <c r="D8" s="157"/>
      <c r="E8" s="137">
        <v>1</v>
      </c>
      <c r="F8" s="137">
        <v>2</v>
      </c>
      <c r="G8" s="137">
        <v>3</v>
      </c>
      <c r="H8" s="137">
        <v>4</v>
      </c>
      <c r="I8" s="137">
        <v>5</v>
      </c>
      <c r="J8" s="37" t="s">
        <v>10</v>
      </c>
      <c r="K8" s="38" t="s">
        <v>12</v>
      </c>
      <c r="L8" s="39" t="s">
        <v>0</v>
      </c>
      <c r="N8" s="118" t="s">
        <v>50</v>
      </c>
    </row>
    <row r="9" spans="1:14" ht="18" customHeight="1">
      <c r="A9" s="144"/>
      <c r="B9" s="145"/>
      <c r="C9" s="155"/>
      <c r="D9" s="158"/>
      <c r="E9" s="138"/>
      <c r="F9" s="138"/>
      <c r="G9" s="138"/>
      <c r="H9" s="138"/>
      <c r="I9" s="138"/>
      <c r="J9" s="40" t="s">
        <v>11</v>
      </c>
      <c r="K9" s="41" t="s">
        <v>5</v>
      </c>
      <c r="L9" s="42" t="s">
        <v>6</v>
      </c>
      <c r="N9" s="118" t="s">
        <v>51</v>
      </c>
    </row>
    <row r="10" spans="1:14" s="10" customFormat="1" ht="18" customHeight="1">
      <c r="A10" s="150" t="s">
        <v>18</v>
      </c>
      <c r="B10" s="151"/>
      <c r="C10" s="152"/>
      <c r="D10" s="31">
        <f>+D11+D15+D23</f>
        <v>57</v>
      </c>
      <c r="E10" s="32"/>
      <c r="F10" s="32"/>
      <c r="G10" s="32"/>
      <c r="H10" s="32"/>
      <c r="I10" s="32"/>
      <c r="J10" s="95"/>
      <c r="K10" s="33">
        <f>SUM(L12:L36)*D55/D10</f>
        <v>3.5745052631578944</v>
      </c>
      <c r="L10" s="34"/>
      <c r="N10" s="119"/>
    </row>
    <row r="11" spans="1:14" s="10" customFormat="1" ht="18.75">
      <c r="A11" s="17" t="s">
        <v>19</v>
      </c>
      <c r="B11" s="18"/>
      <c r="C11" s="19"/>
      <c r="D11" s="35">
        <f>SUM(D12:D14)</f>
        <v>25</v>
      </c>
      <c r="E11" s="32"/>
      <c r="F11" s="32"/>
      <c r="G11" s="32"/>
      <c r="H11" s="32"/>
      <c r="I11" s="32"/>
      <c r="J11" s="96"/>
      <c r="K11" s="33">
        <f>SUM(L12:L14)*D55/D11</f>
        <v>2.9200000000000004</v>
      </c>
      <c r="L11" s="36"/>
      <c r="N11" s="119"/>
    </row>
    <row r="12" spans="1:14" s="10" customFormat="1" ht="54">
      <c r="A12" s="11">
        <v>1</v>
      </c>
      <c r="B12" s="20" t="s">
        <v>57</v>
      </c>
      <c r="C12" s="64" t="s">
        <v>7</v>
      </c>
      <c r="D12" s="65">
        <v>12</v>
      </c>
      <c r="E12" s="110">
        <v>5</v>
      </c>
      <c r="F12" s="110">
        <v>7.5</v>
      </c>
      <c r="G12" s="110">
        <v>10</v>
      </c>
      <c r="H12" s="110">
        <v>12.5</v>
      </c>
      <c r="I12" s="110">
        <v>15</v>
      </c>
      <c r="J12" s="97">
        <v>33.84</v>
      </c>
      <c r="K12" s="57">
        <f aca="true" t="shared" si="0" ref="K12:K25">IF(J12="N/A",1,N12)</f>
        <v>5</v>
      </c>
      <c r="L12" s="58">
        <f>D12*K12/$D$55</f>
        <v>0.6185567010309279</v>
      </c>
      <c r="N12" s="120">
        <f>6-IF(H12&gt;=I12,IF(J12&lt;=I12,1,IF(J12&lt;=H12,1+(J12-I12)/(H12-I12),IF(J12&lt;=G12,2+(J12-H12)/(G12-H12),IF(J12&lt;=F12,3+(J12-G12)/(F12-G12),IF(J12&lt;=E12,4+(J12-F12)/(E12-F12),5))))),IF(J12&gt;=I12,1,IF(J12&gt;=H12,1+(I12-J12)/(I12-H12),IF(J12&gt;=G12,2+(H12-J12)/(H12-G12),IF(J12&gt;=F12,3+(G12-J12)/(G12-F12),IF(J12&gt;=E12,4+(F12-J12)/(F12-E12),5))))))</f>
        <v>5</v>
      </c>
    </row>
    <row r="13" spans="1:14" s="10" customFormat="1" ht="21">
      <c r="A13" s="11">
        <v>2</v>
      </c>
      <c r="B13" s="111" t="s">
        <v>71</v>
      </c>
      <c r="C13" s="64" t="s">
        <v>7</v>
      </c>
      <c r="D13" s="65">
        <v>5</v>
      </c>
      <c r="E13" s="110">
        <v>5</v>
      </c>
      <c r="F13" s="110">
        <v>7.5</v>
      </c>
      <c r="G13" s="110">
        <v>10</v>
      </c>
      <c r="H13" s="110">
        <v>12.5</v>
      </c>
      <c r="I13" s="110">
        <v>15</v>
      </c>
      <c r="J13" s="110" t="s">
        <v>46</v>
      </c>
      <c r="K13" s="57">
        <f t="shared" si="0"/>
        <v>1</v>
      </c>
      <c r="L13" s="58">
        <f>D13*K13/$D$55</f>
        <v>0.05154639175257732</v>
      </c>
      <c r="N13" s="120">
        <v>5</v>
      </c>
    </row>
    <row r="14" spans="1:14" s="10" customFormat="1" ht="40.5">
      <c r="A14" s="11">
        <v>3</v>
      </c>
      <c r="B14" s="29" t="s">
        <v>72</v>
      </c>
      <c r="C14" s="75" t="s">
        <v>7</v>
      </c>
      <c r="D14" s="94">
        <v>8</v>
      </c>
      <c r="E14" s="112">
        <v>15</v>
      </c>
      <c r="F14" s="112">
        <v>20</v>
      </c>
      <c r="G14" s="112">
        <v>25</v>
      </c>
      <c r="H14" s="112">
        <v>30</v>
      </c>
      <c r="I14" s="112">
        <v>35</v>
      </c>
      <c r="J14" s="112" t="s">
        <v>46</v>
      </c>
      <c r="K14" s="57">
        <f t="shared" si="0"/>
        <v>1</v>
      </c>
      <c r="L14" s="58">
        <f>D14*K14/$D$55</f>
        <v>0.08247422680412371</v>
      </c>
      <c r="N14" s="120">
        <f>6-IF(H14&gt;=I14,IF(J14&lt;=I14,1,IF(J14&lt;=H14,1+(J14-I14)/(H14-I14),IF(J14&lt;=G14,2+(J14-H14)/(G14-H14),IF(J14&lt;=F14,3+(J14-G14)/(F14-G14),IF(J14&lt;=E14,4+(J14-F14)/(E14-F14),5))))),IF(J14&gt;=I14,1,IF(J14&gt;=H14,1+(I14-J14)/(I14-H14),IF(J14&gt;=G14,2+(H14-J14)/(H14-G14),IF(J14&gt;=F14,3+(G14-J14)/(G14-F14),IF(J14&gt;=E14,4+(F14-J14)/(F14-E14),5))))))</f>
        <v>5</v>
      </c>
    </row>
    <row r="15" spans="1:14" s="10" customFormat="1" ht="18.75">
      <c r="A15" s="17" t="s">
        <v>20</v>
      </c>
      <c r="B15" s="18"/>
      <c r="C15" s="59"/>
      <c r="D15" s="60">
        <f>SUM(D16:D22)</f>
        <v>22</v>
      </c>
      <c r="E15" s="61"/>
      <c r="F15" s="61"/>
      <c r="G15" s="61"/>
      <c r="H15" s="61"/>
      <c r="I15" s="61"/>
      <c r="J15" s="100"/>
      <c r="K15" s="62">
        <f>SUM(L16:L22)*D55/D15</f>
        <v>4.454545454545454</v>
      </c>
      <c r="L15" s="63"/>
      <c r="N15" s="119"/>
    </row>
    <row r="16" spans="1:14" s="10" customFormat="1" ht="60.75">
      <c r="A16" s="11">
        <v>4</v>
      </c>
      <c r="B16" s="20" t="s">
        <v>54</v>
      </c>
      <c r="C16" s="64" t="s">
        <v>7</v>
      </c>
      <c r="D16" s="65">
        <v>3</v>
      </c>
      <c r="E16" s="66" t="s">
        <v>21</v>
      </c>
      <c r="F16" s="66" t="s">
        <v>22</v>
      </c>
      <c r="G16" s="66" t="s">
        <v>23</v>
      </c>
      <c r="H16" s="66" t="s">
        <v>24</v>
      </c>
      <c r="I16" s="66" t="s">
        <v>25</v>
      </c>
      <c r="J16" s="98" t="s">
        <v>46</v>
      </c>
      <c r="K16" s="57">
        <f t="shared" si="0"/>
        <v>1</v>
      </c>
      <c r="L16" s="58">
        <f>D16*K16/$D$55</f>
        <v>0.030927835051546393</v>
      </c>
      <c r="N16" s="120">
        <f aca="true" t="shared" si="1" ref="N16:N21">6-IF(H16&gt;=I16,IF(J16&lt;=I16,1,IF(J16&lt;=H16,1+(J16-I16)/(H16-I16),IF(J16&lt;=G16,2+(J16-H16)/(G16-H16),IF(J16&lt;=F16,3+(J16-G16)/(F16-G16),IF(J16&lt;=E16,4+(J16-F16)/(E16-F16),5))))),IF(J16&gt;=I16,1,IF(J16&gt;=H16,1+(I16-J16)/(I16-H16),IF(J16&gt;=G16,2+(H16-J16)/(H16-G16),IF(J16&gt;=F16,3+(G16-J16)/(G16-F16),IF(J16&gt;=E16,4+(F16-J16)/(F16-E16),5))))))</f>
        <v>1</v>
      </c>
    </row>
    <row r="17" spans="1:14" s="10" customFormat="1" ht="54">
      <c r="A17" s="11">
        <v>5</v>
      </c>
      <c r="B17" s="20" t="s">
        <v>26</v>
      </c>
      <c r="C17" s="64" t="s">
        <v>7</v>
      </c>
      <c r="D17" s="65">
        <v>3</v>
      </c>
      <c r="E17" s="110">
        <v>17</v>
      </c>
      <c r="F17" s="110">
        <v>19</v>
      </c>
      <c r="G17" s="110">
        <v>21</v>
      </c>
      <c r="H17" s="110">
        <v>23</v>
      </c>
      <c r="I17" s="110">
        <v>25</v>
      </c>
      <c r="J17" s="97">
        <v>42.9</v>
      </c>
      <c r="K17" s="57">
        <f t="shared" si="0"/>
        <v>5</v>
      </c>
      <c r="L17" s="58">
        <f>D17*K17/$D$55</f>
        <v>0.15463917525773196</v>
      </c>
      <c r="N17" s="120">
        <f t="shared" si="1"/>
        <v>5</v>
      </c>
    </row>
    <row r="18" spans="1:14" s="10" customFormat="1" ht="90">
      <c r="A18" s="11">
        <v>6</v>
      </c>
      <c r="B18" s="20" t="s">
        <v>27</v>
      </c>
      <c r="C18" s="64" t="s">
        <v>7</v>
      </c>
      <c r="D18" s="65">
        <v>3</v>
      </c>
      <c r="E18" s="110">
        <v>60</v>
      </c>
      <c r="F18" s="110">
        <v>70</v>
      </c>
      <c r="G18" s="110">
        <v>80</v>
      </c>
      <c r="H18" s="110">
        <v>90</v>
      </c>
      <c r="I18" s="110">
        <v>100</v>
      </c>
      <c r="J18" s="97">
        <v>100</v>
      </c>
      <c r="K18" s="57">
        <f t="shared" si="0"/>
        <v>5</v>
      </c>
      <c r="L18" s="58">
        <f>D18*K18/$D$55</f>
        <v>0.15463917525773196</v>
      </c>
      <c r="N18" s="120">
        <f t="shared" si="1"/>
        <v>5</v>
      </c>
    </row>
    <row r="19" spans="1:14" s="10" customFormat="1" ht="72">
      <c r="A19" s="11">
        <v>8</v>
      </c>
      <c r="B19" s="20" t="s">
        <v>58</v>
      </c>
      <c r="C19" s="64" t="s">
        <v>7</v>
      </c>
      <c r="D19" s="73">
        <v>5</v>
      </c>
      <c r="E19" s="110">
        <v>7</v>
      </c>
      <c r="F19" s="110">
        <v>9</v>
      </c>
      <c r="G19" s="110">
        <v>11</v>
      </c>
      <c r="H19" s="110">
        <v>13</v>
      </c>
      <c r="I19" s="110">
        <v>15</v>
      </c>
      <c r="J19" s="97">
        <v>23.38</v>
      </c>
      <c r="K19" s="57">
        <f t="shared" si="0"/>
        <v>5</v>
      </c>
      <c r="L19" s="58">
        <f>D19*K19/$D$55</f>
        <v>0.25773195876288657</v>
      </c>
      <c r="N19" s="120">
        <f t="shared" si="1"/>
        <v>5</v>
      </c>
    </row>
    <row r="20" spans="1:14" s="10" customFormat="1" ht="72">
      <c r="A20" s="11">
        <v>9</v>
      </c>
      <c r="B20" s="20" t="s">
        <v>60</v>
      </c>
      <c r="C20" s="64" t="s">
        <v>7</v>
      </c>
      <c r="D20" s="73">
        <v>5</v>
      </c>
      <c r="E20" s="66">
        <v>0</v>
      </c>
      <c r="F20" s="66">
        <v>2.5</v>
      </c>
      <c r="G20" s="66">
        <v>5</v>
      </c>
      <c r="H20" s="66">
        <v>7.5</v>
      </c>
      <c r="I20" s="66">
        <v>10</v>
      </c>
      <c r="J20" s="101">
        <v>237</v>
      </c>
      <c r="K20" s="57">
        <f t="shared" si="0"/>
        <v>5</v>
      </c>
      <c r="L20" s="58">
        <f>D20*K20/$D$55</f>
        <v>0.25773195876288657</v>
      </c>
      <c r="N20" s="120">
        <f t="shared" si="1"/>
        <v>5</v>
      </c>
    </row>
    <row r="21" spans="1:14" s="10" customFormat="1" ht="36">
      <c r="A21" s="11">
        <v>9</v>
      </c>
      <c r="B21" s="20" t="s">
        <v>59</v>
      </c>
      <c r="C21" s="64" t="s">
        <v>56</v>
      </c>
      <c r="D21" s="73"/>
      <c r="E21" s="66">
        <v>37</v>
      </c>
      <c r="F21" s="66">
        <v>39</v>
      </c>
      <c r="G21" s="66">
        <v>41</v>
      </c>
      <c r="H21" s="66">
        <v>43</v>
      </c>
      <c r="I21" s="66">
        <v>45</v>
      </c>
      <c r="J21" s="146" t="s">
        <v>73</v>
      </c>
      <c r="K21" s="147"/>
      <c r="L21" s="58"/>
      <c r="N21" s="120">
        <f t="shared" si="1"/>
        <v>5</v>
      </c>
    </row>
    <row r="22" spans="1:14" s="10" customFormat="1" ht="60.75">
      <c r="A22" s="22">
        <v>10</v>
      </c>
      <c r="B22" s="29" t="s">
        <v>74</v>
      </c>
      <c r="C22" s="75" t="s">
        <v>7</v>
      </c>
      <c r="D22" s="124">
        <v>3</v>
      </c>
      <c r="E22" s="125">
        <v>2</v>
      </c>
      <c r="F22" s="125">
        <v>4</v>
      </c>
      <c r="G22" s="125">
        <v>6</v>
      </c>
      <c r="H22" s="125">
        <v>8</v>
      </c>
      <c r="I22" s="125">
        <v>10</v>
      </c>
      <c r="J22" s="99">
        <v>12.32</v>
      </c>
      <c r="K22" s="88">
        <f>IF(J22="N/A",1,N22)</f>
        <v>5</v>
      </c>
      <c r="L22" s="89">
        <f>D22*K22/$D$55</f>
        <v>0.15463917525773196</v>
      </c>
      <c r="N22" s="120">
        <f>6-IF(H22&gt;=I22,IF(J22&lt;=I22,1,IF(J22&lt;=H22,1+(J22-I22)/(H22-I22),IF(J22&lt;=G22,2+(J22-H22)/(G22-H22),IF(J22&lt;=F22,3+(J22-G22)/(F22-G22),IF(J22&lt;=E22,4+(J22-F22)/(E22-F22),5))))),IF(J22&gt;=I22,1,IF(J22&gt;=H22,1+(I22-J22)/(I22-H22),IF(J22&gt;=G22,2+(H22-J22)/(H22-G22),IF(J22&gt;=F22,3+(G22-J22)/(G22-F22),IF(J22&gt;=E22,4+(F22-J22)/(F22-E22),5))))))</f>
        <v>5</v>
      </c>
    </row>
    <row r="23" spans="1:14" s="10" customFormat="1" ht="18.75">
      <c r="A23" s="17" t="s">
        <v>28</v>
      </c>
      <c r="B23" s="18"/>
      <c r="C23" s="19"/>
      <c r="D23" s="67">
        <f>SUM(D24:D36)</f>
        <v>10</v>
      </c>
      <c r="E23" s="68"/>
      <c r="F23" s="68"/>
      <c r="G23" s="68"/>
      <c r="H23" s="68"/>
      <c r="I23" s="68"/>
      <c r="J23" s="102"/>
      <c r="K23" s="62">
        <f>SUM(L24:L36)*D55/D23</f>
        <v>3.27468</v>
      </c>
      <c r="L23" s="69"/>
      <c r="N23" s="119"/>
    </row>
    <row r="24" spans="1:14" s="10" customFormat="1" ht="36">
      <c r="A24" s="11">
        <v>11</v>
      </c>
      <c r="B24" s="20" t="s">
        <v>15</v>
      </c>
      <c r="C24" s="64" t="s">
        <v>7</v>
      </c>
      <c r="D24" s="64">
        <v>2</v>
      </c>
      <c r="E24" s="70">
        <v>80</v>
      </c>
      <c r="F24" s="70">
        <v>85</v>
      </c>
      <c r="G24" s="70">
        <v>90</v>
      </c>
      <c r="H24" s="70">
        <v>95</v>
      </c>
      <c r="I24" s="70">
        <v>100</v>
      </c>
      <c r="J24" s="103">
        <v>100</v>
      </c>
      <c r="K24" s="57">
        <f>IF(J24="N/A",1,N24)</f>
        <v>5</v>
      </c>
      <c r="L24" s="58">
        <f>D24*K24/$D$55</f>
        <v>0.10309278350515463</v>
      </c>
      <c r="N24" s="120">
        <f>6-IF(H24&gt;=I24,IF(J24&lt;=I24,1,IF(J24&lt;=H24,1+(J24-I24)/(H24-I24),IF(J24&lt;=G24,2+(J24-H24)/(G24-H24),IF(J24&lt;=F24,3+(J24-G24)/(F24-G24),IF(J24&lt;=E24,4+(J24-F24)/(E24-F24),5))))),IF(J24&gt;=I24,1,IF(J24&gt;=H24,1+(I24-J24)/(I24-H24),IF(J24&gt;=G24,2+(H24-J24)/(H24-G24),IF(J24&gt;=F24,3+(G24-J24)/(G24-F24),IF(J24&gt;=E24,4+(F24-J24)/(F24-E24),5))))))</f>
        <v>5</v>
      </c>
    </row>
    <row r="25" spans="1:14" s="10" customFormat="1" ht="20.25" customHeight="1">
      <c r="A25" s="11">
        <v>12</v>
      </c>
      <c r="B25" s="20" t="s">
        <v>52</v>
      </c>
      <c r="C25" s="64" t="s">
        <v>7</v>
      </c>
      <c r="D25" s="64">
        <v>2</v>
      </c>
      <c r="E25" s="71">
        <v>0</v>
      </c>
      <c r="F25" s="71">
        <v>2.5</v>
      </c>
      <c r="G25" s="71">
        <v>5</v>
      </c>
      <c r="H25" s="71">
        <v>7.5</v>
      </c>
      <c r="I25" s="71">
        <v>10</v>
      </c>
      <c r="J25" s="98" t="s">
        <v>46</v>
      </c>
      <c r="K25" s="57">
        <f t="shared" si="0"/>
        <v>1</v>
      </c>
      <c r="L25" s="58">
        <f>D25*K25/$D$55</f>
        <v>0.020618556701030927</v>
      </c>
      <c r="N25" s="120">
        <f>6-IF(H25&gt;=I25,IF(J25&lt;=I25,1,IF(J25&lt;=H25,1+(J25-I25)/(H25-I25),IF(J25&lt;=G25,2+(J25-H25)/(G25-H25),IF(J25&lt;=F25,3+(J25-G25)/(F25-G25),IF(J25&lt;=E25,4+(J25-F25)/(E25-F25),5))))),IF(J25&gt;=I25,1,IF(J25&gt;=H25,1+(I25-J25)/(I25-H25),IF(J25&gt;=G25,2+(H25-J25)/(H25-G25),IF(J25&gt;=F25,3+(G25-J25)/(G25-F25),IF(J25&gt;=E25,4+(F25-J25)/(F25-E25),5))))))</f>
        <v>5</v>
      </c>
    </row>
    <row r="26" spans="1:14" s="10" customFormat="1" ht="40.5" customHeight="1">
      <c r="A26" s="11">
        <v>13</v>
      </c>
      <c r="B26" s="20" t="s">
        <v>29</v>
      </c>
      <c r="C26" s="64"/>
      <c r="D26" s="64"/>
      <c r="E26" s="70"/>
      <c r="F26" s="70"/>
      <c r="G26" s="70"/>
      <c r="H26" s="70"/>
      <c r="I26" s="70"/>
      <c r="J26" s="104"/>
      <c r="K26" s="85">
        <f>SUM(L27:L28)*D55/SUM(D27:D28)</f>
        <v>2.9999999999999996</v>
      </c>
      <c r="L26" s="58"/>
      <c r="N26" s="120">
        <f>6-IF(H26&gt;=I26,IF(J26&lt;=I26,1,IF(J26&lt;=H26,1+(J26-I26)/(H26-I26),IF(J26&lt;=G26,2+(J26-H26)/(G26-H26),IF(J26&lt;=F26,3+(J26-G26)/(F26-G26),IF(J26&lt;=E26,4+(J26-F26)/(E26-F26),5))))),IF(J26&gt;=I26,1,IF(J26&gt;=H26,1+(I26-J26)/(I26-H26),IF(J26&gt;=G26,2+(H26-J26)/(H26-G26),IF(J26&gt;=F26,3+(G26-J26)/(G26-F26),IF(J26&gt;=E26,4+(F26-J26)/(F26-E26),5))))))</f>
        <v>5</v>
      </c>
    </row>
    <row r="27" spans="1:14" s="10" customFormat="1" ht="54" customHeight="1">
      <c r="A27" s="11"/>
      <c r="B27" s="20" t="s">
        <v>61</v>
      </c>
      <c r="C27" s="64" t="s">
        <v>3</v>
      </c>
      <c r="D27" s="64">
        <v>1</v>
      </c>
      <c r="E27" s="72">
        <v>1</v>
      </c>
      <c r="F27" s="72">
        <v>2</v>
      </c>
      <c r="G27" s="72">
        <v>3</v>
      </c>
      <c r="H27" s="72">
        <v>4</v>
      </c>
      <c r="I27" s="72">
        <v>5</v>
      </c>
      <c r="J27" s="105">
        <v>5</v>
      </c>
      <c r="K27" s="57">
        <f>IF(J27="N/A",1,N27)</f>
        <v>5</v>
      </c>
      <c r="L27" s="58">
        <f>D27*K27/$D$55</f>
        <v>0.05154639175257732</v>
      </c>
      <c r="N27" s="120">
        <f>6-IF(H27&gt;=I27,IF(J27&lt;=I27,1,IF(J27&lt;=H27,1+(J27-I27)/(H27-I27),IF(J27&lt;=G27,2+(J27-H27)/(G27-H27),IF(J27&lt;=F27,3+(J27-G27)/(F27-G27),IF(J27&lt;=E27,4+(J27-F27)/(E27-F27),5))))),IF(J27&gt;=I27,1,IF(J27&gt;=H27,1+(I27-J27)/(I27-H27),IF(J27&gt;=G27,2+(H27-J27)/(H27-G27),IF(J27&gt;=F27,3+(G27-J27)/(G27-F27),IF(J27&gt;=E27,4+(F27-J27)/(F27-E27),5))))))</f>
        <v>5</v>
      </c>
    </row>
    <row r="28" spans="1:14" s="10" customFormat="1" ht="36" customHeight="1">
      <c r="A28" s="11"/>
      <c r="B28" s="20" t="s">
        <v>62</v>
      </c>
      <c r="C28" s="64" t="s">
        <v>7</v>
      </c>
      <c r="D28" s="64">
        <v>1</v>
      </c>
      <c r="E28" s="113">
        <v>-3</v>
      </c>
      <c r="F28" s="113">
        <v>-2</v>
      </c>
      <c r="G28" s="113">
        <v>1</v>
      </c>
      <c r="H28" s="113">
        <v>0</v>
      </c>
      <c r="I28" s="113">
        <v>1</v>
      </c>
      <c r="J28" s="98" t="s">
        <v>46</v>
      </c>
      <c r="K28" s="57">
        <f>IF(J28="N/A",1,N28)</f>
        <v>1</v>
      </c>
      <c r="L28" s="58">
        <f>D28*K28/$D$55</f>
        <v>0.010309278350515464</v>
      </c>
      <c r="N28" s="120">
        <f>6-IF(H28&gt;=I28,IF(J28&lt;=I28,1,IF(J28&lt;=H28,1+(J28-I28)/(H28-I28),IF(J28&lt;=G28,2+(J28-H28)/(G28-H28),IF(J28&lt;=F28,3+(J28-G28)/(F28-G28),IF(J28&lt;=E28,4+(J28-F28)/(E28-F28),5))))),IF(J28&gt;=I28,1,IF(J28&gt;=H28,1+(I28-J28)/(I28-H28),IF(J28&gt;=G28,2+(H28-J28)/(H28-G28),IF(J28&gt;=F28,3+(G28-J28)/(G28-F28),IF(J28&gt;=E28,4+(F28-J28)/(F28-E28),5))))))</f>
        <v>5</v>
      </c>
    </row>
    <row r="29" spans="1:14" s="10" customFormat="1" ht="54" customHeight="1">
      <c r="A29" s="11">
        <v>14</v>
      </c>
      <c r="B29" s="20" t="s">
        <v>48</v>
      </c>
      <c r="C29" s="64" t="s">
        <v>7</v>
      </c>
      <c r="D29" s="64"/>
      <c r="E29" s="72"/>
      <c r="F29" s="72"/>
      <c r="G29" s="72"/>
      <c r="H29" s="72"/>
      <c r="I29" s="72"/>
      <c r="J29" s="106"/>
      <c r="K29" s="85">
        <f>SUM(L30:L33)*D55/SUM(D30:D33)</f>
        <v>4.8734</v>
      </c>
      <c r="L29" s="58"/>
      <c r="N29" s="119"/>
    </row>
    <row r="30" spans="1:14" s="10" customFormat="1" ht="54" customHeight="1">
      <c r="A30" s="11"/>
      <c r="B30" s="91" t="s">
        <v>63</v>
      </c>
      <c r="C30" s="64" t="s">
        <v>7</v>
      </c>
      <c r="D30" s="74">
        <v>0.6</v>
      </c>
      <c r="E30" s="113">
        <v>80</v>
      </c>
      <c r="F30" s="113">
        <v>85</v>
      </c>
      <c r="G30" s="113">
        <v>90</v>
      </c>
      <c r="H30" s="113">
        <v>95</v>
      </c>
      <c r="I30" s="113">
        <v>100</v>
      </c>
      <c r="J30" s="103">
        <v>99.37</v>
      </c>
      <c r="K30" s="57">
        <f>IF(J30="N/A",1,N30)</f>
        <v>4.8740000000000006</v>
      </c>
      <c r="L30" s="58">
        <f>D30*K30/$D$55</f>
        <v>0.030148453608247427</v>
      </c>
      <c r="N30" s="120">
        <f>6-IF(H30&gt;=I30,IF(J30&lt;=I30,1,IF(J30&lt;=H30,1+(J30-I30)/(H30-I30),IF(J30&lt;=G30,2+(J30-H30)/(G30-H30),IF(J30&lt;=F30,3+(J30-G30)/(F30-G30),IF(J30&lt;=E30,4+(J30-F30)/(E30-F30),5))))),IF(J30&gt;=I30,1,IF(J30&gt;=H30,1+(I30-J30)/(I30-H30),IF(J30&gt;=G30,2+(H30-J30)/(H30-G30),IF(J30&gt;=F30,3+(G30-J30)/(G30-F30),IF(J30&gt;=E30,4+(F30-J30)/(F30-E30),5))))))</f>
        <v>4.8740000000000006</v>
      </c>
    </row>
    <row r="31" spans="1:14" s="10" customFormat="1" ht="54" customHeight="1">
      <c r="A31" s="11"/>
      <c r="B31" s="92" t="s">
        <v>64</v>
      </c>
      <c r="C31" s="64" t="s">
        <v>7</v>
      </c>
      <c r="D31" s="74">
        <v>0.4</v>
      </c>
      <c r="E31" s="113">
        <v>20</v>
      </c>
      <c r="F31" s="113">
        <v>30</v>
      </c>
      <c r="G31" s="113">
        <v>40</v>
      </c>
      <c r="H31" s="113">
        <v>50</v>
      </c>
      <c r="I31" s="113">
        <v>60</v>
      </c>
      <c r="J31" s="103">
        <v>55.56</v>
      </c>
      <c r="K31" s="57">
        <f>IF(J31="N/A",1,N31)</f>
        <v>4.556</v>
      </c>
      <c r="L31" s="58">
        <f>D31*K31/$D$55</f>
        <v>0.018787628865979383</v>
      </c>
      <c r="N31" s="120">
        <f>6-IF(H31&gt;=I31,IF(J31&lt;=I31,1,IF(J31&lt;=H31,1+(J31-I31)/(H31-I31),IF(J31&lt;=G31,2+(J31-H31)/(G31-H31),IF(J31&lt;=F31,3+(J31-G31)/(F31-G31),IF(J31&lt;=E31,4+(J31-F31)/(E31-F31),5))))),IF(J31&gt;=I31,1,IF(J31&gt;=H31,1+(I31-J31)/(I31-H31),IF(J31&gt;=G31,2+(H31-J31)/(H31-G31),IF(J31&gt;=F31,3+(G31-J31)/(G31-F31),IF(J31&gt;=E31,4+(F31-J31)/(F31-E31),5))))))</f>
        <v>4.556</v>
      </c>
    </row>
    <row r="32" spans="1:14" s="10" customFormat="1" ht="54" customHeight="1">
      <c r="A32" s="11"/>
      <c r="B32" s="92" t="s">
        <v>65</v>
      </c>
      <c r="C32" s="64" t="s">
        <v>7</v>
      </c>
      <c r="D32" s="74">
        <v>0.4</v>
      </c>
      <c r="E32" s="113">
        <v>20</v>
      </c>
      <c r="F32" s="113">
        <v>30</v>
      </c>
      <c r="G32" s="113">
        <v>40</v>
      </c>
      <c r="H32" s="113">
        <v>50</v>
      </c>
      <c r="I32" s="113">
        <v>60</v>
      </c>
      <c r="J32" s="103">
        <v>75.86</v>
      </c>
      <c r="K32" s="57">
        <f>IF(J32="N/A",1,N32)</f>
        <v>5</v>
      </c>
      <c r="L32" s="58">
        <f>D32*K32/$D$55</f>
        <v>0.020618556701030927</v>
      </c>
      <c r="N32" s="120">
        <f>6-IF(H32&gt;=I32,IF(J32&lt;=I32,1,IF(J32&lt;=H32,1+(J32-I32)/(H32-I32),IF(J32&lt;=G32,2+(J32-H32)/(G32-H32),IF(J32&lt;=F32,3+(J32-G32)/(F32-G32),IF(J32&lt;=E32,4+(J32-F32)/(E32-F32),5))))),IF(J32&gt;=I32,1,IF(J32&gt;=H32,1+(I32-J32)/(I32-H32),IF(J32&gt;=G32,2+(H32-J32)/(H32-G32),IF(J32&gt;=F32,3+(G32-J32)/(G32-F32),IF(J32&gt;=E32,4+(F32-J32)/(F32-E32),5))))))</f>
        <v>5</v>
      </c>
    </row>
    <row r="33" spans="1:14" s="10" customFormat="1" ht="54" customHeight="1">
      <c r="A33" s="11"/>
      <c r="B33" s="91" t="s">
        <v>66</v>
      </c>
      <c r="C33" s="64" t="s">
        <v>7</v>
      </c>
      <c r="D33" s="74">
        <v>0.6</v>
      </c>
      <c r="E33" s="113">
        <v>80</v>
      </c>
      <c r="F33" s="113">
        <v>85</v>
      </c>
      <c r="G33" s="113">
        <v>90</v>
      </c>
      <c r="H33" s="113">
        <v>95</v>
      </c>
      <c r="I33" s="113">
        <v>100</v>
      </c>
      <c r="J33" s="103">
        <v>100</v>
      </c>
      <c r="K33" s="57">
        <f>IF(J33="N/A",1,N33)</f>
        <v>5</v>
      </c>
      <c r="L33" s="58">
        <f>D33*K33/$D$55</f>
        <v>0.030927835051546393</v>
      </c>
      <c r="N33" s="120">
        <f>6-IF(H33&gt;=I33,IF(J33&lt;=I33,1,IF(J33&lt;=H33,1+(J33-I33)/(H33-I33),IF(J33&lt;=G33,2+(J33-H33)/(G33-H33),IF(J33&lt;=F33,3+(J33-G33)/(F33-G33),IF(J33&lt;=E33,4+(J33-F33)/(E33-F33),5))))),IF(J33&gt;=I33,1,IF(J33&gt;=H33,1+(I33-J33)/(I33-H33),IF(J33&gt;=G33,2+(H33-J33)/(H33-G33),IF(J33&gt;=F33,3+(G33-J33)/(G33-F33),IF(J33&gt;=E33,4+(F33-J33)/(F33-E33),5))))))</f>
        <v>5</v>
      </c>
    </row>
    <row r="34" spans="1:14" s="10" customFormat="1" ht="18" customHeight="1">
      <c r="A34" s="11">
        <v>15</v>
      </c>
      <c r="B34" s="92" t="s">
        <v>30</v>
      </c>
      <c r="C34" s="64"/>
      <c r="D34" s="64"/>
      <c r="E34" s="70"/>
      <c r="F34" s="70"/>
      <c r="G34" s="70"/>
      <c r="H34" s="70"/>
      <c r="I34" s="70"/>
      <c r="J34" s="107"/>
      <c r="K34" s="85">
        <f>SUM(L35:L36)*D55/SUM(D35:D36)</f>
        <v>2.5</v>
      </c>
      <c r="L34" s="58"/>
      <c r="N34" s="121">
        <f>SUM(L35:L36)*D55/SUM(D35:D36)</f>
        <v>2.5</v>
      </c>
    </row>
    <row r="35" spans="1:14" s="10" customFormat="1" ht="36" customHeight="1">
      <c r="A35" s="11"/>
      <c r="B35" s="20" t="s">
        <v>67</v>
      </c>
      <c r="C35" s="64" t="s">
        <v>3</v>
      </c>
      <c r="D35" s="64">
        <v>1</v>
      </c>
      <c r="E35" s="70">
        <v>1</v>
      </c>
      <c r="F35" s="70">
        <v>2</v>
      </c>
      <c r="G35" s="70">
        <v>3</v>
      </c>
      <c r="H35" s="70">
        <v>4</v>
      </c>
      <c r="I35" s="70">
        <v>5</v>
      </c>
      <c r="J35" s="103">
        <v>4</v>
      </c>
      <c r="K35" s="57">
        <f aca="true" t="shared" si="2" ref="K35:K46">IF(J35="N/A",1,N35)</f>
        <v>4</v>
      </c>
      <c r="L35" s="58">
        <f>D35*K35/$D$55</f>
        <v>0.041237113402061855</v>
      </c>
      <c r="N35" s="122">
        <f>6-IF(H35&gt;=I35,IF(J35&lt;=I35,1,IF(J35&lt;=H35,1+(J35-I35)/(H35-I35),IF(J35&lt;=G35,2+(J35-H35)/(G35-H35),IF(J35&lt;=F35,3+(J35-G35)/(F35-G35),IF(J35&lt;=E35,4+(J35-F35)/(E35-F35),5))))),IF(J35&gt;=I35,1,IF(J35&gt;=H35,1+(I35-J35)/(I35-H35),IF(J35&gt;=G35,2+(H35-J35)/(H35-G35),IF(J35&gt;=F35,3+(G35-J35)/(G35-F35),IF(J35&gt;=E35,4+(F35-J35)/(F35-E35),5))))))</f>
        <v>4</v>
      </c>
    </row>
    <row r="36" spans="1:14" s="10" customFormat="1" ht="36" customHeight="1">
      <c r="A36" s="11"/>
      <c r="B36" s="20" t="s">
        <v>68</v>
      </c>
      <c r="C36" s="64" t="s">
        <v>7</v>
      </c>
      <c r="D36" s="64">
        <v>1</v>
      </c>
      <c r="E36" s="74">
        <v>2</v>
      </c>
      <c r="F36" s="74">
        <v>1</v>
      </c>
      <c r="G36" s="74">
        <v>0</v>
      </c>
      <c r="H36" s="74">
        <v>-1</v>
      </c>
      <c r="I36" s="74">
        <v>-2</v>
      </c>
      <c r="J36" s="98" t="s">
        <v>46</v>
      </c>
      <c r="K36" s="90">
        <f>IF(J36="N/A",1,N36)</f>
        <v>1</v>
      </c>
      <c r="L36" s="58">
        <f>D36*K36/$D$55</f>
        <v>0.010309278350515464</v>
      </c>
      <c r="N36" s="122">
        <f>6-IF(H36&gt;=I36,IF(J36&lt;=I36,1,IF(J36&lt;=H36,1+(J36-I36)/(H36-I36),IF(J36&lt;=G36,2+(J36-H36)/(G36-H36),IF(J36&lt;=F36,3+(J36-G36)/(F36-G36),IF(J36&lt;=E36,4+(J36-F36)/(E36-F36),5))))),IF(J36&gt;=I36,1,IF(J36&gt;=H36,1+(I36-J36)/(I36-H36),IF(J36&gt;=G36,2+(H36-J36)/(H36-G36),IF(J36&gt;=F36,3+(G36-J36)/(G36-F36),IF(J36&gt;=E36,4+(F36-J36)/(F36-E36),5))))))</f>
        <v>1</v>
      </c>
    </row>
    <row r="37" spans="1:14" s="10" customFormat="1" ht="18" customHeight="1">
      <c r="A37" s="132" t="s">
        <v>32</v>
      </c>
      <c r="B37" s="133"/>
      <c r="C37" s="134"/>
      <c r="D37" s="67">
        <f>SUM(D38:D39)</f>
        <v>10</v>
      </c>
      <c r="E37" s="68"/>
      <c r="F37" s="68"/>
      <c r="G37" s="68"/>
      <c r="H37" s="68"/>
      <c r="I37" s="68"/>
      <c r="J37" s="102"/>
      <c r="K37" s="62">
        <f>SUM(L38:L39)*D55/D37</f>
        <v>2.9999999999999996</v>
      </c>
      <c r="L37" s="59"/>
      <c r="N37" s="119"/>
    </row>
    <row r="38" spans="1:14" s="10" customFormat="1" ht="20.25">
      <c r="A38" s="11">
        <v>16</v>
      </c>
      <c r="B38" s="21" t="s">
        <v>77</v>
      </c>
      <c r="C38" s="64" t="s">
        <v>7</v>
      </c>
      <c r="D38" s="64">
        <v>5</v>
      </c>
      <c r="E38" s="74">
        <v>45</v>
      </c>
      <c r="F38" s="74">
        <v>55</v>
      </c>
      <c r="G38" s="74">
        <v>65</v>
      </c>
      <c r="H38" s="74">
        <v>75</v>
      </c>
      <c r="I38" s="74">
        <v>85</v>
      </c>
      <c r="J38" s="98" t="s">
        <v>46</v>
      </c>
      <c r="K38" s="57">
        <f t="shared" si="2"/>
        <v>1</v>
      </c>
      <c r="L38" s="58">
        <f>D38*K38/$D$55</f>
        <v>0.05154639175257732</v>
      </c>
      <c r="N38" s="120">
        <f>6-IF(H38&gt;=I38,IF(J38&lt;=I38,1,IF(J38&lt;=H38,1+(J38-I38)/(H38-I38),IF(J38&lt;=G38,2+(J38-H38)/(G38-H38),IF(J38&lt;=F38,3+(J38-G38)/(F38-G38),IF(J38&lt;=E38,4+(J38-F38)/(E38-F38),5))))),IF(J38&gt;=I38,1,IF(J38&gt;=H38,1+(I38-J38)/(I38-H38),IF(J38&gt;=G38,2+(H38-J38)/(H38-G38),IF(J38&gt;=F38,3+(G38-J38)/(G38-F38),IF(J38&gt;=E38,4+(F38-J38)/(F38-E38),5))))))</f>
        <v>5</v>
      </c>
    </row>
    <row r="39" spans="1:14" s="10" customFormat="1" ht="36" customHeight="1">
      <c r="A39" s="22">
        <v>17</v>
      </c>
      <c r="B39" s="29" t="s">
        <v>31</v>
      </c>
      <c r="C39" s="75" t="s">
        <v>3</v>
      </c>
      <c r="D39" s="75">
        <v>5</v>
      </c>
      <c r="E39" s="76">
        <v>1</v>
      </c>
      <c r="F39" s="76">
        <v>2</v>
      </c>
      <c r="G39" s="76">
        <v>3</v>
      </c>
      <c r="H39" s="76">
        <v>4</v>
      </c>
      <c r="I39" s="76">
        <v>5</v>
      </c>
      <c r="J39" s="108">
        <v>5</v>
      </c>
      <c r="K39" s="57">
        <f t="shared" si="2"/>
        <v>5</v>
      </c>
      <c r="L39" s="58">
        <f>D39*K39/$D$55</f>
        <v>0.25773195876288657</v>
      </c>
      <c r="N39" s="120">
        <f>6-IF(H39&gt;=I39,IF(J39&lt;=I39,1,IF(J39&lt;=H39,1+(J39-I39)/(H39-I39),IF(J39&lt;=G39,2+(J39-H39)/(G39-H39),IF(J39&lt;=F39,3+(J39-G39)/(F39-G39),IF(J39&lt;=E39,4+(J39-F39)/(E39-F39),5))))),IF(J39&gt;=I39,1,IF(J39&gt;=H39,1+(I39-J39)/(I39-H39),IF(J39&gt;=G39,2+(H39-J39)/(H39-G39),IF(J39&gt;=F39,3+(G39-J39)/(G39-F39),IF(J39&gt;=E39,4+(F39-J39)/(F39-E39),5))))))</f>
        <v>5</v>
      </c>
    </row>
    <row r="40" spans="1:14" s="10" customFormat="1" ht="18" customHeight="1">
      <c r="A40" s="132" t="s">
        <v>33</v>
      </c>
      <c r="B40" s="133"/>
      <c r="C40" s="134"/>
      <c r="D40" s="67">
        <f>SUM(D41:D43)</f>
        <v>10</v>
      </c>
      <c r="E40" s="68"/>
      <c r="F40" s="68"/>
      <c r="G40" s="68"/>
      <c r="H40" s="68"/>
      <c r="I40" s="68"/>
      <c r="J40" s="102"/>
      <c r="K40" s="62">
        <f>SUM(L41:L43)*D55/D40</f>
        <v>4.595</v>
      </c>
      <c r="L40" s="59"/>
      <c r="N40" s="120"/>
    </row>
    <row r="41" spans="1:14" s="10" customFormat="1" ht="36">
      <c r="A41" s="11">
        <v>18</v>
      </c>
      <c r="B41" s="20" t="s">
        <v>14</v>
      </c>
      <c r="C41" s="64" t="s">
        <v>7</v>
      </c>
      <c r="D41" s="64">
        <v>4</v>
      </c>
      <c r="E41" s="74">
        <v>1</v>
      </c>
      <c r="F41" s="74">
        <v>2</v>
      </c>
      <c r="G41" s="74">
        <v>3</v>
      </c>
      <c r="H41" s="74">
        <v>4</v>
      </c>
      <c r="I41" s="74">
        <v>5</v>
      </c>
      <c r="J41" s="97">
        <v>4.2</v>
      </c>
      <c r="K41" s="57">
        <f t="shared" si="2"/>
        <v>4.2</v>
      </c>
      <c r="L41" s="58">
        <f>D41*K41/$D$55</f>
        <v>0.1731958762886598</v>
      </c>
      <c r="N41" s="120">
        <f>6-IF(H41&gt;=I41,IF(J41&lt;=I41,1,IF(J41&lt;=H41,1+(J41-I41)/(H41-I41),IF(J41&lt;=G41,2+(J41-H41)/(G41-H41),IF(J41&lt;=F41,3+(J41-G41)/(F41-G41),IF(J41&lt;=E41,4+(J41-F41)/(E41-F41),5))))),IF(J41&gt;=I41,1,IF(J41&gt;=H41,1+(I41-J41)/(I41-H41),IF(J41&gt;=G41,2+(H41-J41)/(H41-G41),IF(J41&gt;=F41,3+(G41-J41)/(G41-F41),IF(J41&gt;=E41,4+(F41-J41)/(F41-E41),5))))))</f>
        <v>4.2</v>
      </c>
    </row>
    <row r="42" spans="1:14" s="10" customFormat="1" ht="54">
      <c r="A42" s="11">
        <v>19</v>
      </c>
      <c r="B42" s="20" t="s">
        <v>75</v>
      </c>
      <c r="C42" s="64" t="s">
        <v>3</v>
      </c>
      <c r="D42" s="64">
        <v>1</v>
      </c>
      <c r="E42" s="70">
        <v>1</v>
      </c>
      <c r="F42" s="70" t="s">
        <v>76</v>
      </c>
      <c r="G42" s="70">
        <v>2</v>
      </c>
      <c r="H42" s="70" t="s">
        <v>76</v>
      </c>
      <c r="I42" s="70">
        <v>3</v>
      </c>
      <c r="J42" s="101">
        <v>3</v>
      </c>
      <c r="K42" s="115">
        <f>IF(J42=I42,5,(IF(J42=2,3,1)))</f>
        <v>5</v>
      </c>
      <c r="L42" s="58">
        <f>D42*K42/$D$55</f>
        <v>0.05154639175257732</v>
      </c>
      <c r="N42" s="120">
        <f>J42</f>
        <v>3</v>
      </c>
    </row>
    <row r="43" spans="1:14" s="10" customFormat="1" ht="90">
      <c r="A43" s="22">
        <v>20</v>
      </c>
      <c r="B43" s="29" t="s">
        <v>40</v>
      </c>
      <c r="C43" s="75" t="s">
        <v>3</v>
      </c>
      <c r="D43" s="75">
        <v>5</v>
      </c>
      <c r="E43" s="76">
        <v>1</v>
      </c>
      <c r="F43" s="76">
        <v>2</v>
      </c>
      <c r="G43" s="76">
        <v>3</v>
      </c>
      <c r="H43" s="76">
        <v>4</v>
      </c>
      <c r="I43" s="76">
        <v>5</v>
      </c>
      <c r="J43" s="97">
        <v>4.83</v>
      </c>
      <c r="K43" s="57">
        <f t="shared" si="2"/>
        <v>4.83</v>
      </c>
      <c r="L43" s="58">
        <f>D43*K43/$D$55</f>
        <v>0.24896907216494843</v>
      </c>
      <c r="N43" s="120">
        <f>6-IF(H43&gt;=I43,IF(J43&lt;=I43,1,IF(J43&lt;=H43,1+(J43-I43)/(H43-I43),IF(J43&lt;=G43,2+(J43-H43)/(G43-H43),IF(J43&lt;=F43,3+(J43-G43)/(F43-G43),IF(J43&lt;=E43,4+(J43-F43)/(E43-F43),5))))),IF(J43&gt;=I43,1,IF(J43&gt;=H43,1+(I43-J43)/(I43-H43),IF(J43&gt;=G43,2+(H43-J43)/(H43-G43),IF(J43&gt;=F43,3+(G43-J43)/(G43-F43),IF(J43&gt;=E43,4+(F43-J43)/(F43-E43),5))))))</f>
        <v>4.83</v>
      </c>
    </row>
    <row r="44" spans="1:14" s="10" customFormat="1" ht="18" customHeight="1">
      <c r="A44" s="135" t="s">
        <v>34</v>
      </c>
      <c r="B44" s="136"/>
      <c r="C44" s="59"/>
      <c r="D44" s="67">
        <f>SUM(D45:D54)</f>
        <v>20</v>
      </c>
      <c r="E44" s="68"/>
      <c r="F44" s="68"/>
      <c r="G44" s="68"/>
      <c r="H44" s="68"/>
      <c r="I44" s="68"/>
      <c r="J44" s="102"/>
      <c r="K44" s="62">
        <f>SUM(L45:L54)*D55/D44</f>
        <v>3.499999999999999</v>
      </c>
      <c r="L44" s="59"/>
      <c r="N44" s="119"/>
    </row>
    <row r="45" spans="1:14" s="10" customFormat="1" ht="108">
      <c r="A45" s="93">
        <v>21</v>
      </c>
      <c r="B45" s="47" t="s">
        <v>35</v>
      </c>
      <c r="C45" s="77" t="s">
        <v>7</v>
      </c>
      <c r="D45" s="77">
        <v>5</v>
      </c>
      <c r="E45" s="114">
        <v>80</v>
      </c>
      <c r="F45" s="114">
        <v>85</v>
      </c>
      <c r="G45" s="114">
        <v>90</v>
      </c>
      <c r="H45" s="114">
        <v>95</v>
      </c>
      <c r="I45" s="114">
        <v>100</v>
      </c>
      <c r="J45" s="97">
        <v>100</v>
      </c>
      <c r="K45" s="57">
        <f t="shared" si="2"/>
        <v>5</v>
      </c>
      <c r="L45" s="58">
        <f>D45*K45/$D$55</f>
        <v>0.25773195876288657</v>
      </c>
      <c r="N45" s="120">
        <f>6-IF(H45&gt;=I45,IF(J45&lt;=I45,1,IF(J45&lt;=H45,1+(J45-I45)/(H45-I45),IF(J45&lt;=G45,2+(J45-H45)/(G45-H45),IF(J45&lt;=F45,3+(J45-G45)/(F45-G45),IF(J45&lt;=E45,4+(J45-F45)/(E45-F45),5))))),IF(J45&gt;=I45,1,IF(J45&gt;=H45,1+(I45-J45)/(I45-H45),IF(J45&gt;=G45,2+(H45-J45)/(H45-G45),IF(J45&gt;=F45,3+(G45-J45)/(G45-F45),IF(J45&gt;=E45,4+(F45-J45)/(F45-E45),5))))))</f>
        <v>5</v>
      </c>
    </row>
    <row r="46" spans="1:14" s="10" customFormat="1" ht="54">
      <c r="A46" s="11">
        <v>22</v>
      </c>
      <c r="B46" s="48" t="s">
        <v>47</v>
      </c>
      <c r="C46" s="64" t="s">
        <v>3</v>
      </c>
      <c r="D46" s="64">
        <v>5</v>
      </c>
      <c r="E46" s="70">
        <v>1</v>
      </c>
      <c r="F46" s="70">
        <v>2</v>
      </c>
      <c r="G46" s="70">
        <v>3</v>
      </c>
      <c r="H46" s="70">
        <v>4</v>
      </c>
      <c r="I46" s="70">
        <v>5</v>
      </c>
      <c r="J46" s="105">
        <v>5</v>
      </c>
      <c r="K46" s="57">
        <f t="shared" si="2"/>
        <v>5</v>
      </c>
      <c r="L46" s="58">
        <f>D46*K46/$D$55</f>
        <v>0.25773195876288657</v>
      </c>
      <c r="N46" s="120">
        <f>6-IF(H46&gt;=I46,IF(J46&lt;=I46,1,IF(J46&lt;=H46,1+(J46-I46)/(H46-I46),IF(J46&lt;=G46,2+(J46-H46)/(G46-H46),IF(J46&lt;=F46,3+(J46-G46)/(F46-G46),IF(J46&lt;=E46,4+(J46-F46)/(E46-F46),5))))),IF(J46&gt;=I46,1,IF(J46&gt;=H46,1+(I46-J46)/(I46-H46),IF(J46&gt;=G46,2+(H46-J46)/(H46-G46),IF(J46&gt;=F46,3+(G46-J46)/(G46-F46),IF(J46&gt;=E46,4+(F46-J46)/(F46-E46),5))))))</f>
        <v>5</v>
      </c>
    </row>
    <row r="47" spans="1:14" s="10" customFormat="1" ht="54">
      <c r="A47" s="11">
        <v>23</v>
      </c>
      <c r="B47" s="48" t="s">
        <v>41</v>
      </c>
      <c r="C47" s="64"/>
      <c r="D47" s="64"/>
      <c r="E47" s="70"/>
      <c r="F47" s="70"/>
      <c r="G47" s="70"/>
      <c r="H47" s="70"/>
      <c r="I47" s="70"/>
      <c r="J47" s="104"/>
      <c r="K47" s="85">
        <f>SUM(L49:L54)*D55/SUM(D49:D54)</f>
        <v>2</v>
      </c>
      <c r="L47" s="58"/>
      <c r="N47" s="121"/>
    </row>
    <row r="48" spans="1:14" s="10" customFormat="1" ht="36">
      <c r="A48" s="11"/>
      <c r="B48" s="49" t="s">
        <v>36</v>
      </c>
      <c r="C48" s="64"/>
      <c r="D48" s="64"/>
      <c r="E48" s="70"/>
      <c r="F48" s="70"/>
      <c r="G48" s="70"/>
      <c r="H48" s="70"/>
      <c r="I48" s="70"/>
      <c r="J48" s="104"/>
      <c r="K48" s="78"/>
      <c r="L48" s="64"/>
      <c r="N48" s="119"/>
    </row>
    <row r="49" spans="1:14" s="10" customFormat="1" ht="18.75">
      <c r="A49" s="11"/>
      <c r="B49" s="86" t="s">
        <v>37</v>
      </c>
      <c r="C49" s="64" t="s">
        <v>38</v>
      </c>
      <c r="D49" s="64">
        <v>1.25</v>
      </c>
      <c r="E49" s="79">
        <v>38470</v>
      </c>
      <c r="F49" s="79">
        <v>38463</v>
      </c>
      <c r="G49" s="79">
        <v>38456</v>
      </c>
      <c r="H49" s="79">
        <v>38449</v>
      </c>
      <c r="I49" s="79">
        <v>38442</v>
      </c>
      <c r="J49" s="109">
        <v>38442</v>
      </c>
      <c r="K49" s="57">
        <f>IF(J49="N/A",1,N49)</f>
        <v>5</v>
      </c>
      <c r="L49" s="58">
        <f>D49*K49/$D$55</f>
        <v>0.06443298969072164</v>
      </c>
      <c r="N49" s="123">
        <f>6-IF(H49&gt;=I49,IF(J49&lt;=I49,1,IF(J49&lt;=H49,1+(J49-I49)/(H49-I49),IF(J49&lt;=G49,2+(J49-H49)/(G49-H49),IF(J49&lt;=F49,3+(J49-G49)/(F49-G49),IF(J49&lt;=E49,4+(J49-F49)/(E49-F49),5))))),IF(J49&gt;=I49,1,IF(J49&gt;=H49,1+(I49-J49)/(I49-H49),IF(J49&gt;=G49,2+(H49-J49)/(H49-G49),IF(J49&gt;=F49,3+(G49-J49)/(G49-F49),IF(J49&gt;=E49,4+(F49-J49)/(F49-E49),5))))))</f>
        <v>5</v>
      </c>
    </row>
    <row r="50" spans="1:14" s="10" customFormat="1" ht="20.25">
      <c r="A50" s="11"/>
      <c r="B50" s="86" t="s">
        <v>43</v>
      </c>
      <c r="C50" s="64" t="s">
        <v>7</v>
      </c>
      <c r="D50" s="64">
        <v>1.25</v>
      </c>
      <c r="E50" s="74">
        <v>80</v>
      </c>
      <c r="F50" s="74">
        <v>85</v>
      </c>
      <c r="G50" s="74">
        <v>90</v>
      </c>
      <c r="H50" s="74">
        <v>95</v>
      </c>
      <c r="I50" s="74">
        <v>100</v>
      </c>
      <c r="J50" s="98" t="s">
        <v>46</v>
      </c>
      <c r="K50" s="57">
        <f>IF(J50="N/A",1,N50)</f>
        <v>1</v>
      </c>
      <c r="L50" s="58">
        <f>D50*K50/$D$55</f>
        <v>0.01288659793814433</v>
      </c>
      <c r="N50" s="123">
        <f>6-IF(H50&gt;=I50,IF(J50&lt;=I50,1,IF(J50&lt;=H50,1+(J50-I50)/(H50-I50),IF(J50&lt;=G50,2+(J50-H50)/(G50-H50),IF(J50&lt;=F50,3+(J50-G50)/(F50-G50),IF(J50&lt;=E50,4+(J50-F50)/(E50-F50),5))))),IF(J50&gt;=I50,1,IF(J50&gt;=H50,1+(I50-J50)/(I50-H50),IF(J50&gt;=G50,2+(H50-J50)/(H50-G50),IF(J50&gt;=F50,3+(G50-J50)/(G50-F50),IF(J50&gt;=E50,4+(F50-J50)/(F50-E50),5))))))</f>
        <v>5</v>
      </c>
    </row>
    <row r="51" spans="1:14" s="10" customFormat="1" ht="36">
      <c r="A51" s="11"/>
      <c r="B51" s="49" t="s">
        <v>39</v>
      </c>
      <c r="C51" s="64"/>
      <c r="D51" s="64"/>
      <c r="E51" s="70"/>
      <c r="F51" s="70"/>
      <c r="G51" s="70"/>
      <c r="H51" s="70"/>
      <c r="I51" s="70"/>
      <c r="J51" s="104"/>
      <c r="L51" s="64"/>
      <c r="N51" s="123"/>
    </row>
    <row r="52" spans="1:14" s="10" customFormat="1" ht="18.75">
      <c r="A52" s="11"/>
      <c r="B52" s="86" t="s">
        <v>37</v>
      </c>
      <c r="C52" s="64" t="s">
        <v>38</v>
      </c>
      <c r="D52" s="64">
        <v>1.25</v>
      </c>
      <c r="E52" s="79">
        <v>38653</v>
      </c>
      <c r="F52" s="79">
        <v>38646</v>
      </c>
      <c r="G52" s="79">
        <v>38639</v>
      </c>
      <c r="H52" s="79">
        <v>38632</v>
      </c>
      <c r="I52" s="79">
        <v>38625</v>
      </c>
      <c r="J52" s="109">
        <v>38625</v>
      </c>
      <c r="K52" s="57">
        <f>IF(J52="N/A",1,N52)</f>
        <v>5</v>
      </c>
      <c r="L52" s="58">
        <f>D52*K52/$D$55</f>
        <v>0.06443298969072164</v>
      </c>
      <c r="N52" s="123">
        <f>6-IF(H52&gt;=I52,IF(J52&lt;=I52,1,IF(J52&lt;=H52,1+(J52-I52)/(H52-I52),IF(J52&lt;=G52,2+(J52-H52)/(G52-H52),IF(J52&lt;=F52,3+(J52-G52)/(F52-G52),IF(J52&lt;=E52,4+(J52-F52)/(E52-F52),5))))),IF(J52&gt;=I52,1,IF(J52&gt;=H52,1+(I52-J52)/(I52-H52),IF(J52&gt;=G52,2+(H52-J52)/(H52-G52),IF(J52&gt;=F52,3+(G52-J52)/(G52-F52),IF(J52&gt;=E52,4+(F52-J52)/(F52-E52),5))))))</f>
        <v>5</v>
      </c>
    </row>
    <row r="53" spans="1:14" s="10" customFormat="1" ht="20.25">
      <c r="A53" s="11"/>
      <c r="B53" s="86" t="s">
        <v>43</v>
      </c>
      <c r="C53" s="64" t="s">
        <v>7</v>
      </c>
      <c r="D53" s="64">
        <v>1.25</v>
      </c>
      <c r="E53" s="74">
        <v>80</v>
      </c>
      <c r="F53" s="74">
        <v>85</v>
      </c>
      <c r="G53" s="74">
        <v>90</v>
      </c>
      <c r="H53" s="74">
        <v>95</v>
      </c>
      <c r="I53" s="74">
        <v>100</v>
      </c>
      <c r="J53" s="98" t="s">
        <v>46</v>
      </c>
      <c r="K53" s="57">
        <f>IF(J53="N/A",1,N53)</f>
        <v>1</v>
      </c>
      <c r="L53" s="58">
        <f>D53*K53/$D$55</f>
        <v>0.01288659793814433</v>
      </c>
      <c r="N53" s="123">
        <f>6-IF(H53&gt;=I53,IF(J53&lt;=I53,1,IF(J53&lt;=H53,1+(J53-I53)/(H53-I53),IF(J53&lt;=G53,2+(J53-H53)/(G53-H53),IF(J53&lt;=F53,3+(J53-G53)/(F53-G53),IF(J53&lt;=E53,4+(J53-F53)/(E53-F53),5))))),IF(J53&gt;=I53,1,IF(J53&gt;=H53,1+(I53-J53)/(I53-H53),IF(J53&gt;=G53,2+(H53-J53)/(H53-G53),IF(J53&gt;=F53,3+(G53-J53)/(G53-F53),IF(J53&gt;=E53,4+(F53-J53)/(F53-E53),5))))))</f>
        <v>5</v>
      </c>
    </row>
    <row r="54" spans="1:14" s="10" customFormat="1" ht="20.25">
      <c r="A54" s="22"/>
      <c r="B54" s="87" t="s">
        <v>44</v>
      </c>
      <c r="C54" s="75" t="s">
        <v>3</v>
      </c>
      <c r="D54" s="80">
        <v>5</v>
      </c>
      <c r="E54" s="76">
        <v>1</v>
      </c>
      <c r="F54" s="76">
        <v>2</v>
      </c>
      <c r="G54" s="76">
        <v>3</v>
      </c>
      <c r="H54" s="76">
        <v>4</v>
      </c>
      <c r="I54" s="76">
        <v>5</v>
      </c>
      <c r="J54" s="99" t="s">
        <v>46</v>
      </c>
      <c r="K54" s="81">
        <f>IF(J54="N/A",1,N54)</f>
        <v>1</v>
      </c>
      <c r="L54" s="58">
        <f>D54*K54/$D$55</f>
        <v>0.05154639175257732</v>
      </c>
      <c r="N54" s="123">
        <f>6-IF(H54&gt;=I54,IF(J54&lt;=I54,1,IF(J54&lt;=H54,1+(J54-I54)/(H54-I54),IF(J54&lt;=G54,2+(J54-H54)/(G54-H54),IF(J54&lt;=F54,3+(J54-G54)/(F54-G54),IF(J54&lt;=E54,4+(J54-F54)/(E54-F54),5))))),IF(J54&gt;=I54,1,IF(J54&gt;=H54,1+(I54-J54)/(I54-H54),IF(J54&gt;=G54,2+(H54-J54)/(H54-G54),IF(J54&gt;=F54,3+(G54-J54)/(G54-F54),IF(J54&gt;=E54,4+(F54-J54)/(F54-E54),5))))))</f>
        <v>5</v>
      </c>
    </row>
    <row r="55" spans="1:14" s="10" customFormat="1" ht="18.75">
      <c r="A55" s="3"/>
      <c r="B55" s="30"/>
      <c r="C55" s="50" t="s">
        <v>4</v>
      </c>
      <c r="D55" s="82">
        <f>D10+D37+D40+D44</f>
        <v>97</v>
      </c>
      <c r="E55" s="83"/>
      <c r="F55" s="83"/>
      <c r="G55" s="83"/>
      <c r="H55" s="84"/>
      <c r="I55" s="84"/>
      <c r="J55" s="148" t="s">
        <v>13</v>
      </c>
      <c r="K55" s="149"/>
      <c r="L55" s="62">
        <f>SUM(L12:L54)</f>
        <v>3.605121649484535</v>
      </c>
      <c r="N55" s="119"/>
    </row>
    <row r="56" spans="2:14" s="10" customFormat="1" ht="18" customHeight="1">
      <c r="B56" s="12"/>
      <c r="C56" s="12"/>
      <c r="D56" s="12"/>
      <c r="E56" s="13"/>
      <c r="F56" s="13"/>
      <c r="G56" s="13"/>
      <c r="H56" s="14"/>
      <c r="I56" s="14"/>
      <c r="J56" s="15"/>
      <c r="K56" s="15"/>
      <c r="L56" s="16"/>
      <c r="N56" s="119"/>
    </row>
    <row r="57" spans="2:12" ht="18">
      <c r="B57" s="126" t="s">
        <v>79</v>
      </c>
      <c r="C57" s="127"/>
      <c r="D57" s="127"/>
      <c r="E57" s="5"/>
      <c r="F57" s="5"/>
      <c r="G57" s="5"/>
      <c r="H57" s="5"/>
      <c r="I57" s="5"/>
      <c r="J57" s="5"/>
      <c r="K57" s="4"/>
      <c r="L57" s="4"/>
    </row>
    <row r="58" spans="2:12" ht="18">
      <c r="B58" s="126" t="s">
        <v>80</v>
      </c>
      <c r="C58" s="127"/>
      <c r="D58" s="127"/>
      <c r="E58" s="5"/>
      <c r="F58" s="5"/>
      <c r="G58" s="5"/>
      <c r="H58" s="5"/>
      <c r="I58" s="5"/>
      <c r="J58" s="5"/>
      <c r="K58" s="4"/>
      <c r="L58" s="4"/>
    </row>
    <row r="59" spans="2:12" ht="18">
      <c r="B59" s="126" t="s">
        <v>78</v>
      </c>
      <c r="C59" s="127"/>
      <c r="D59" s="127"/>
      <c r="E59" s="5"/>
      <c r="F59" s="5"/>
      <c r="G59" s="5"/>
      <c r="H59" s="5"/>
      <c r="I59" s="5"/>
      <c r="J59" s="5"/>
      <c r="K59" s="4"/>
      <c r="L59" s="4"/>
    </row>
    <row r="60" spans="2:12" ht="18">
      <c r="B60" s="2"/>
      <c r="C60" s="4"/>
      <c r="D60" s="4"/>
      <c r="E60" s="5"/>
      <c r="F60" s="5"/>
      <c r="G60" s="5"/>
      <c r="H60" s="5"/>
      <c r="I60" s="5"/>
      <c r="J60" s="5"/>
      <c r="K60" s="4"/>
      <c r="L60" s="4"/>
    </row>
    <row r="61" spans="2:12" ht="18" customHeight="1">
      <c r="B61" s="23" t="s">
        <v>42</v>
      </c>
      <c r="C61" s="51"/>
      <c r="D61" s="51"/>
      <c r="E61" s="52"/>
      <c r="F61" s="53"/>
      <c r="G61" s="5"/>
      <c r="H61" s="5"/>
      <c r="I61" s="5"/>
      <c r="J61" s="5"/>
      <c r="K61" s="4"/>
      <c r="L61" s="4"/>
    </row>
    <row r="62" spans="2:12" ht="18" customHeight="1">
      <c r="B62" s="28" t="s">
        <v>45</v>
      </c>
      <c r="C62" s="54"/>
      <c r="D62" s="54"/>
      <c r="E62" s="52"/>
      <c r="F62" s="53"/>
      <c r="G62" s="5"/>
      <c r="H62" s="5"/>
      <c r="I62" s="5"/>
      <c r="J62" s="5"/>
      <c r="K62" s="4"/>
      <c r="L62" s="4"/>
    </row>
    <row r="63" spans="2:12" ht="18" customHeight="1">
      <c r="B63" s="28" t="s">
        <v>53</v>
      </c>
      <c r="E63" s="52"/>
      <c r="F63" s="55"/>
      <c r="G63" s="5"/>
      <c r="H63" s="5"/>
      <c r="I63" s="5"/>
      <c r="J63" s="5"/>
      <c r="K63" s="4"/>
      <c r="L63" s="4"/>
    </row>
    <row r="64" spans="2:12" ht="18">
      <c r="B64" s="56"/>
      <c r="C64" s="53"/>
      <c r="D64" s="53"/>
      <c r="E64" s="53"/>
      <c r="F64" s="53"/>
      <c r="G64" s="5"/>
      <c r="H64" s="5"/>
      <c r="I64" s="5"/>
      <c r="J64" s="5"/>
      <c r="K64" s="4"/>
      <c r="L64" s="4"/>
    </row>
    <row r="65" spans="2:12" ht="18">
      <c r="B65" s="2"/>
      <c r="C65" s="4"/>
      <c r="D65" s="4"/>
      <c r="E65" s="5"/>
      <c r="F65" s="5"/>
      <c r="G65" s="5"/>
      <c r="H65" s="5"/>
      <c r="I65" s="5"/>
      <c r="J65" s="5"/>
      <c r="K65" s="4"/>
      <c r="L65" s="4"/>
    </row>
    <row r="66" spans="2:12" ht="18">
      <c r="B66" s="2"/>
      <c r="C66" s="4"/>
      <c r="D66" s="4"/>
      <c r="E66" s="5"/>
      <c r="F66" s="5"/>
      <c r="G66" s="5"/>
      <c r="H66" s="5"/>
      <c r="I66" s="5"/>
      <c r="J66" s="5"/>
      <c r="K66" s="4"/>
      <c r="L66" s="4"/>
    </row>
    <row r="67" spans="2:12" ht="18">
      <c r="B67" s="2"/>
      <c r="C67" s="4"/>
      <c r="D67" s="4"/>
      <c r="E67" s="5"/>
      <c r="F67" s="5"/>
      <c r="G67" s="5"/>
      <c r="H67" s="5"/>
      <c r="I67" s="5"/>
      <c r="J67" s="5"/>
      <c r="K67" s="4"/>
      <c r="L67" s="4"/>
    </row>
    <row r="68" spans="2:12" ht="18">
      <c r="B68" s="2"/>
      <c r="C68" s="4"/>
      <c r="D68" s="4"/>
      <c r="E68" s="5"/>
      <c r="F68" s="5"/>
      <c r="G68" s="5"/>
      <c r="H68" s="5"/>
      <c r="I68" s="5"/>
      <c r="J68" s="5"/>
      <c r="K68" s="4"/>
      <c r="L68" s="4"/>
    </row>
    <row r="69" spans="2:12" ht="18">
      <c r="B69" s="2"/>
      <c r="C69" s="6"/>
      <c r="D69" s="6"/>
      <c r="E69" s="7"/>
      <c r="F69" s="7"/>
      <c r="G69" s="7"/>
      <c r="H69" s="7"/>
      <c r="I69" s="7"/>
      <c r="J69" s="7"/>
      <c r="K69" s="6"/>
      <c r="L69" s="6"/>
    </row>
    <row r="78" ht="18">
      <c r="J78" s="9"/>
    </row>
    <row r="79" ht="18">
      <c r="J79" s="9"/>
    </row>
  </sheetData>
  <sheetProtection password="D9AE" sheet="1" objects="1" scenarios="1"/>
  <mergeCells count="19">
    <mergeCell ref="J21:K21"/>
    <mergeCell ref="J55:K55"/>
    <mergeCell ref="A10:C10"/>
    <mergeCell ref="I8:I9"/>
    <mergeCell ref="A40:C40"/>
    <mergeCell ref="C7:C9"/>
    <mergeCell ref="D7:D9"/>
    <mergeCell ref="E7:I7"/>
    <mergeCell ref="J7:L7"/>
    <mergeCell ref="A4:I4"/>
    <mergeCell ref="A5:I5"/>
    <mergeCell ref="A37:C37"/>
    <mergeCell ref="A44:B44"/>
    <mergeCell ref="H8:H9"/>
    <mergeCell ref="E8:E9"/>
    <mergeCell ref="F8:F9"/>
    <mergeCell ref="G8:G9"/>
    <mergeCell ref="B6:L6"/>
    <mergeCell ref="A7:B9"/>
  </mergeCells>
  <printOptions horizontalCentered="1"/>
  <pageMargins left="0.6692913385826772" right="0" top="0.11811023622047245" bottom="0.31496062992125984" header="0" footer="0.11811023622047245"/>
  <pageSetup horizontalDpi="600" verticalDpi="600" orientation="portrait" paperSize="9" r:id="rId5"/>
  <headerFooter alignWithMargins="0">
    <oddFooter>&amp;L&amp;"Angsana New,Bold"&amp;12&amp;G
บริษัท ไทยเรทติ้งแอนด์อินฟอร์เมชั่นเซอร์วิส จำกัด&amp;R&amp;"Angsana New,Bold"&amp;12จังหวัด........-&amp;P</oddFooter>
  </headerFooter>
  <rowBreaks count="2" manualBreakCount="2">
    <brk id="22" max="11" man="1"/>
    <brk id="36" max="11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sarnsoen</dc:creator>
  <cp:keywords/>
  <dc:description/>
  <cp:lastModifiedBy>user</cp:lastModifiedBy>
  <cp:lastPrinted>2005-10-27T11:33:56Z</cp:lastPrinted>
  <dcterms:created xsi:type="dcterms:W3CDTF">2002-03-05T12:47:19Z</dcterms:created>
  <dcterms:modified xsi:type="dcterms:W3CDTF">2005-10-27T11:34:25Z</dcterms:modified>
  <cp:category/>
  <cp:version/>
  <cp:contentType/>
  <cp:contentStatus/>
</cp:coreProperties>
</file>